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5" windowWidth="14805" windowHeight="69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Лист1!$F$1:$Y$307</definedName>
  </definedNames>
  <calcPr calcId="144525"/>
</workbook>
</file>

<file path=xl/calcChain.xml><?xml version="1.0" encoding="utf-8"?>
<calcChain xmlns="http://schemas.openxmlformats.org/spreadsheetml/2006/main">
  <c r="V274" i="1" l="1"/>
  <c r="U274" i="1"/>
  <c r="T274" i="1"/>
  <c r="S274" i="1"/>
  <c r="V264" i="1"/>
  <c r="U264" i="1"/>
  <c r="T264" i="1"/>
  <c r="S264" i="1"/>
  <c r="R264" i="1"/>
  <c r="V262" i="1"/>
  <c r="U262" i="1"/>
  <c r="T262" i="1"/>
  <c r="S262" i="1"/>
  <c r="R262" i="1"/>
  <c r="V255" i="1"/>
  <c r="U255" i="1"/>
  <c r="T255" i="1"/>
  <c r="T240" i="1" s="1"/>
  <c r="S255" i="1"/>
  <c r="R255" i="1"/>
  <c r="W255" i="1" s="1"/>
  <c r="V248" i="1"/>
  <c r="W248" i="1" s="1"/>
  <c r="U248" i="1"/>
  <c r="T248" i="1"/>
  <c r="S248" i="1"/>
  <c r="R248" i="1"/>
  <c r="W267" i="1"/>
  <c r="W266" i="1"/>
  <c r="W263" i="1"/>
  <c r="W262" i="1"/>
  <c r="W261" i="1"/>
  <c r="W260" i="1"/>
  <c r="W259" i="1"/>
  <c r="W258" i="1"/>
  <c r="W251" i="1"/>
  <c r="W250" i="1"/>
  <c r="W246" i="1"/>
  <c r="W245" i="1"/>
  <c r="V241" i="1"/>
  <c r="U241" i="1"/>
  <c r="T241" i="1"/>
  <c r="S241" i="1"/>
  <c r="R241" i="1"/>
  <c r="U240" i="1"/>
  <c r="W237" i="1"/>
  <c r="W236" i="1"/>
  <c r="U222" i="1"/>
  <c r="T222" i="1"/>
  <c r="S222" i="1"/>
  <c r="V229" i="1"/>
  <c r="U229" i="1"/>
  <c r="T229" i="1"/>
  <c r="S229" i="1"/>
  <c r="R229" i="1"/>
  <c r="V202" i="1"/>
  <c r="U202" i="1"/>
  <c r="T202" i="1"/>
  <c r="T193" i="1" s="1"/>
  <c r="S202" i="1"/>
  <c r="R202" i="1"/>
  <c r="R193" i="1" s="1"/>
  <c r="U193" i="1"/>
  <c r="S193" i="1"/>
  <c r="V215" i="1"/>
  <c r="R215" i="1"/>
  <c r="W217" i="1"/>
  <c r="X212" i="1"/>
  <c r="X211" i="1"/>
  <c r="W212" i="1"/>
  <c r="W211" i="1"/>
  <c r="V211" i="1"/>
  <c r="U211" i="1"/>
  <c r="T211" i="1"/>
  <c r="S211" i="1"/>
  <c r="R211" i="1"/>
  <c r="V194" i="1"/>
  <c r="R194" i="1"/>
  <c r="W201" i="1"/>
  <c r="W200" i="1"/>
  <c r="V200" i="1"/>
  <c r="R200" i="1"/>
  <c r="W164" i="1"/>
  <c r="V164" i="1"/>
  <c r="R164" i="1"/>
  <c r="W165" i="1"/>
  <c r="W146" i="1"/>
  <c r="W145" i="1"/>
  <c r="W144" i="1"/>
  <c r="W125" i="1"/>
  <c r="V116" i="1"/>
  <c r="R116" i="1"/>
  <c r="W117" i="1"/>
  <c r="V66" i="1"/>
  <c r="R66" i="1"/>
  <c r="V82" i="1"/>
  <c r="R82" i="1"/>
  <c r="W85" i="1"/>
  <c r="W84" i="1"/>
  <c r="V84" i="1"/>
  <c r="R84" i="1"/>
  <c r="V67" i="1"/>
  <c r="R67" i="1"/>
  <c r="V72" i="1"/>
  <c r="R72" i="1"/>
  <c r="I72" i="1"/>
  <c r="W62" i="1"/>
  <c r="V52" i="1"/>
  <c r="R52" i="1"/>
  <c r="W53" i="1"/>
  <c r="V28" i="1"/>
  <c r="R28" i="1"/>
  <c r="W29" i="1"/>
  <c r="W17" i="1"/>
  <c r="W264" i="1" l="1"/>
  <c r="S240" i="1"/>
  <c r="V240" i="1"/>
  <c r="W241" i="1"/>
  <c r="R240" i="1"/>
  <c r="W240" i="1" l="1"/>
  <c r="Q272" i="1" l="1"/>
  <c r="Q269" i="1"/>
  <c r="Q264" i="1"/>
  <c r="I264" i="1"/>
  <c r="Q262" i="1"/>
  <c r="Q255" i="1"/>
  <c r="I262" i="1"/>
  <c r="I255" i="1"/>
  <c r="Q248" i="1"/>
  <c r="I248" i="1"/>
  <c r="Q241" i="1"/>
  <c r="I241" i="1"/>
  <c r="Q227" i="1"/>
  <c r="Q229" i="1"/>
  <c r="M229" i="1"/>
  <c r="I229" i="1"/>
  <c r="M212" i="1"/>
  <c r="M211" i="1" s="1"/>
  <c r="I212" i="1"/>
  <c r="I211" i="1" s="1"/>
  <c r="Q200" i="1"/>
  <c r="M200" i="1"/>
  <c r="I200" i="1"/>
  <c r="Q177" i="1"/>
  <c r="Q176" i="1" s="1"/>
  <c r="Q179" i="1"/>
  <c r="M179" i="1"/>
  <c r="I179" i="1"/>
  <c r="Q132" i="1"/>
  <c r="Q268" i="1" l="1"/>
  <c r="Q240" i="1"/>
  <c r="I240" i="1"/>
  <c r="Q120" i="1" l="1"/>
  <c r="Q78" i="1"/>
  <c r="Q43" i="1" l="1"/>
  <c r="Q40" i="1"/>
  <c r="X49" i="1" l="1"/>
  <c r="X25" i="1" l="1"/>
  <c r="X24" i="1"/>
  <c r="X23" i="1"/>
  <c r="W13" i="1" l="1"/>
  <c r="W12" i="1"/>
  <c r="W273" i="1" l="1"/>
  <c r="W271" i="1"/>
  <c r="W270" i="1"/>
  <c r="V272" i="1"/>
  <c r="W272" i="1" s="1"/>
  <c r="V269" i="1"/>
  <c r="R272" i="1"/>
  <c r="R269" i="1"/>
  <c r="R268" i="1" s="1"/>
  <c r="R274" i="1" s="1"/>
  <c r="W226" i="1"/>
  <c r="V236" i="1"/>
  <c r="R236" i="1"/>
  <c r="V234" i="1"/>
  <c r="R234" i="1"/>
  <c r="W239" i="1"/>
  <c r="X237" i="1"/>
  <c r="X235" i="1"/>
  <c r="W235" i="1"/>
  <c r="X233" i="1"/>
  <c r="W233" i="1"/>
  <c r="V238" i="1"/>
  <c r="R238" i="1"/>
  <c r="Q238" i="1"/>
  <c r="W269" i="1" l="1"/>
  <c r="W238" i="1"/>
  <c r="V268" i="1"/>
  <c r="W234" i="1"/>
  <c r="W268" i="1" l="1"/>
  <c r="V232" i="1"/>
  <c r="R232" i="1"/>
  <c r="R231" i="1" s="1"/>
  <c r="W221" i="1"/>
  <c r="V218" i="1"/>
  <c r="R218" i="1"/>
  <c r="X221" i="1"/>
  <c r="X208" i="1"/>
  <c r="V191" i="1"/>
  <c r="R191" i="1"/>
  <c r="X192" i="1"/>
  <c r="W192" i="1"/>
  <c r="X137" i="1"/>
  <c r="X139" i="1"/>
  <c r="X140" i="1"/>
  <c r="W191" i="1" l="1"/>
  <c r="V231" i="1"/>
  <c r="W231" i="1" s="1"/>
  <c r="W232" i="1"/>
  <c r="V78" i="1"/>
  <c r="R78" i="1"/>
  <c r="W81" i="1"/>
  <c r="W80" i="1"/>
  <c r="W61" i="1"/>
  <c r="V40" i="1"/>
  <c r="V39" i="1" s="1"/>
  <c r="R40" i="1"/>
  <c r="R39" i="1" s="1"/>
  <c r="R36" i="1"/>
  <c r="V36" i="1"/>
  <c r="W25" i="1"/>
  <c r="Q236" i="1"/>
  <c r="X236" i="1" s="1"/>
  <c r="Q234" i="1"/>
  <c r="X234" i="1" s="1"/>
  <c r="Q232" i="1"/>
  <c r="I236" i="1"/>
  <c r="I234" i="1"/>
  <c r="I232" i="1"/>
  <c r="Q231" i="1" l="1"/>
  <c r="X231" i="1" s="1"/>
  <c r="I231" i="1"/>
  <c r="X232" i="1"/>
  <c r="Q218" i="1"/>
  <c r="Q52" i="1"/>
  <c r="Q55" i="1"/>
  <c r="Q47" i="1"/>
  <c r="Q45" i="1"/>
  <c r="Q31" i="1"/>
  <c r="Q124" i="1" l="1"/>
  <c r="X77" i="1" l="1"/>
  <c r="W77" i="1"/>
  <c r="L77" i="1"/>
  <c r="V76" i="1"/>
  <c r="R76" i="1"/>
  <c r="Q76" i="1"/>
  <c r="K76" i="1"/>
  <c r="J76" i="1"/>
  <c r="X79" i="1"/>
  <c r="W79" i="1"/>
  <c r="L79" i="1"/>
  <c r="K78" i="1"/>
  <c r="V9" i="1"/>
  <c r="V8" i="1" s="1"/>
  <c r="R9" i="1"/>
  <c r="Q9" i="1"/>
  <c r="Q8" i="1" s="1"/>
  <c r="V74" i="1" l="1"/>
  <c r="L76" i="1"/>
  <c r="R74" i="1"/>
  <c r="Q74" i="1"/>
  <c r="W78" i="1"/>
  <c r="W76" i="1"/>
  <c r="X76" i="1"/>
  <c r="X78" i="1"/>
  <c r="O9" i="1"/>
  <c r="N9" i="1"/>
  <c r="K9" i="1"/>
  <c r="K8" i="1" s="1"/>
  <c r="J9" i="1"/>
  <c r="R8" i="1"/>
  <c r="N8" i="1"/>
  <c r="J8" i="1"/>
  <c r="L9" i="1" l="1"/>
  <c r="L8" i="1"/>
  <c r="P9" i="1"/>
  <c r="W9" i="1"/>
  <c r="X9" i="1"/>
  <c r="O8" i="1"/>
  <c r="P8" i="1" s="1"/>
  <c r="V222" i="1"/>
  <c r="R222" i="1"/>
  <c r="V225" i="1"/>
  <c r="R225" i="1"/>
  <c r="V223" i="1"/>
  <c r="R223" i="1"/>
  <c r="W230" i="1"/>
  <c r="W229" i="1"/>
  <c r="W228" i="1"/>
  <c r="W224" i="1"/>
  <c r="V213" i="1"/>
  <c r="V193" i="1" s="1"/>
  <c r="R213" i="1"/>
  <c r="V209" i="1"/>
  <c r="R209" i="1"/>
  <c r="V205" i="1"/>
  <c r="R205" i="1"/>
  <c r="V198" i="1"/>
  <c r="R198" i="1"/>
  <c r="V189" i="1"/>
  <c r="R189" i="1"/>
  <c r="V187" i="1"/>
  <c r="V186" i="1" s="1"/>
  <c r="R187" i="1"/>
  <c r="X183" i="1"/>
  <c r="V182" i="1"/>
  <c r="R182" i="1"/>
  <c r="V177" i="1"/>
  <c r="R177" i="1"/>
  <c r="V176" i="1"/>
  <c r="V175" i="1" s="1"/>
  <c r="R176" i="1"/>
  <c r="R175" i="1" s="1"/>
  <c r="V169" i="1"/>
  <c r="R169" i="1"/>
  <c r="V167" i="1"/>
  <c r="R167" i="1"/>
  <c r="V173" i="1"/>
  <c r="R173" i="1"/>
  <c r="X174" i="1"/>
  <c r="W174" i="1"/>
  <c r="W172" i="1"/>
  <c r="V171" i="1"/>
  <c r="R171" i="1"/>
  <c r="V162" i="1"/>
  <c r="R162" i="1"/>
  <c r="V156" i="1"/>
  <c r="R156" i="1"/>
  <c r="V154" i="1"/>
  <c r="R154" i="1"/>
  <c r="W163" i="1"/>
  <c r="V152" i="1"/>
  <c r="R152" i="1"/>
  <c r="V132" i="1"/>
  <c r="V131" i="1" s="1"/>
  <c r="R132" i="1"/>
  <c r="W139" i="1"/>
  <c r="V124" i="1"/>
  <c r="R124" i="1"/>
  <c r="W126" i="1"/>
  <c r="V129" i="1"/>
  <c r="V127" i="1"/>
  <c r="R127" i="1"/>
  <c r="R122" i="1"/>
  <c r="V120" i="1"/>
  <c r="R120" i="1"/>
  <c r="X114" i="1"/>
  <c r="V115" i="1"/>
  <c r="R115" i="1"/>
  <c r="V113" i="1"/>
  <c r="R113" i="1"/>
  <c r="V110" i="1"/>
  <c r="W111" i="1"/>
  <c r="R110" i="1"/>
  <c r="Q110" i="1"/>
  <c r="I110" i="1"/>
  <c r="V107" i="1"/>
  <c r="R107" i="1"/>
  <c r="V101" i="1"/>
  <c r="R101" i="1"/>
  <c r="W104" i="1"/>
  <c r="W103" i="1"/>
  <c r="V99" i="1"/>
  <c r="R99" i="1"/>
  <c r="V95" i="1"/>
  <c r="R95" i="1"/>
  <c r="V93" i="1"/>
  <c r="R93" i="1"/>
  <c r="V91" i="1"/>
  <c r="R91" i="1"/>
  <c r="W73" i="1"/>
  <c r="W72" i="1"/>
  <c r="V185" i="1" l="1"/>
  <c r="V166" i="1"/>
  <c r="W225" i="1"/>
  <c r="W101" i="1"/>
  <c r="W162" i="1"/>
  <c r="V112" i="1"/>
  <c r="W222" i="1"/>
  <c r="W173" i="1"/>
  <c r="X8" i="1"/>
  <c r="W8" i="1"/>
  <c r="W120" i="1"/>
  <c r="W171" i="1"/>
  <c r="R166" i="1"/>
  <c r="W227" i="1"/>
  <c r="W223" i="1"/>
  <c r="R112" i="1"/>
  <c r="W110" i="1"/>
  <c r="X56" i="1" l="1"/>
  <c r="R45" i="1"/>
  <c r="W54" i="1"/>
  <c r="V55" i="1"/>
  <c r="R55" i="1"/>
  <c r="W52" i="1"/>
  <c r="X54" i="1"/>
  <c r="V47" i="1"/>
  <c r="R47" i="1"/>
  <c r="W51" i="1"/>
  <c r="W49" i="1"/>
  <c r="W48" i="1"/>
  <c r="V45" i="1"/>
  <c r="X46" i="1"/>
  <c r="V43" i="1"/>
  <c r="R43" i="1"/>
  <c r="V50" i="1"/>
  <c r="R50" i="1"/>
  <c r="W37" i="1"/>
  <c r="V34" i="1"/>
  <c r="R34" i="1"/>
  <c r="V31" i="1"/>
  <c r="R31" i="1"/>
  <c r="W23" i="1"/>
  <c r="W24" i="1"/>
  <c r="V42" i="1" l="1"/>
  <c r="V38" i="1"/>
  <c r="R42" i="1"/>
  <c r="R38" i="1" s="1"/>
  <c r="V27" i="1"/>
  <c r="W50" i="1"/>
  <c r="W47" i="1"/>
  <c r="R27" i="1"/>
  <c r="W36" i="1"/>
  <c r="W38" i="1" l="1"/>
  <c r="V16" i="1"/>
  <c r="R16" i="1"/>
  <c r="X229" i="1"/>
  <c r="X228" i="1"/>
  <c r="X220" i="1"/>
  <c r="X181" i="1"/>
  <c r="X128" i="1"/>
  <c r="X55" i="1"/>
  <c r="X52" i="1"/>
  <c r="X51" i="1"/>
  <c r="X48" i="1"/>
  <c r="X37" i="1"/>
  <c r="X26" i="1"/>
  <c r="X22" i="1"/>
  <c r="X21" i="1"/>
  <c r="X20" i="1"/>
  <c r="X19" i="1"/>
  <c r="X18" i="1"/>
  <c r="X14" i="1"/>
  <c r="X11" i="1"/>
  <c r="Q225" i="1"/>
  <c r="I225" i="1"/>
  <c r="X227" i="1" l="1"/>
  <c r="Q223" i="1" l="1"/>
  <c r="Q222" i="1" s="1"/>
  <c r="I227" i="1" l="1"/>
  <c r="Q215" i="1"/>
  <c r="Q213" i="1"/>
  <c r="Q211" i="1" s="1"/>
  <c r="Q205" i="1"/>
  <c r="Q209" i="1"/>
  <c r="Q203" i="1"/>
  <c r="Q198" i="1"/>
  <c r="Q194" i="1" s="1"/>
  <c r="Q195" i="1"/>
  <c r="Q191" i="1"/>
  <c r="X191" i="1" s="1"/>
  <c r="Q189" i="1"/>
  <c r="Q187" i="1"/>
  <c r="Q182" i="1"/>
  <c r="Q175" i="1" s="1"/>
  <c r="O182" i="1"/>
  <c r="M182" i="1"/>
  <c r="K182" i="1"/>
  <c r="I182" i="1"/>
  <c r="O177" i="1"/>
  <c r="M177" i="1"/>
  <c r="K177" i="1"/>
  <c r="I177" i="1"/>
  <c r="Q167" i="1"/>
  <c r="Q173" i="1"/>
  <c r="X173" i="1" s="1"/>
  <c r="M173" i="1"/>
  <c r="I173" i="1"/>
  <c r="Q171" i="1"/>
  <c r="M171" i="1"/>
  <c r="I171" i="1"/>
  <c r="Q169" i="1"/>
  <c r="Q162" i="1"/>
  <c r="Q160" i="1"/>
  <c r="Q156" i="1"/>
  <c r="Q154" i="1"/>
  <c r="Q152" i="1"/>
  <c r="Q127" i="1"/>
  <c r="X127" i="1" s="1"/>
  <c r="M127" i="1"/>
  <c r="I127" i="1"/>
  <c r="Q202" i="1" l="1"/>
  <c r="Q151" i="1"/>
  <c r="M176" i="1"/>
  <c r="M175" i="1" s="1"/>
  <c r="I176" i="1"/>
  <c r="I175" i="1" s="1"/>
  <c r="K176" i="1"/>
  <c r="K175" i="1" s="1"/>
  <c r="O176" i="1"/>
  <c r="O175" i="1" s="1"/>
  <c r="Q166" i="1"/>
  <c r="Q129" i="1" l="1"/>
  <c r="Q122" i="1"/>
  <c r="Q119" i="1" l="1"/>
  <c r="Q116" i="1"/>
  <c r="Q113" i="1"/>
  <c r="Q107" i="1"/>
  <c r="Q105" i="1"/>
  <c r="Q101" i="1"/>
  <c r="Q99" i="1"/>
  <c r="Q95" i="1"/>
  <c r="Q93" i="1"/>
  <c r="Q91" i="1"/>
  <c r="Q82" i="1"/>
  <c r="Q67" i="1"/>
  <c r="Q66" i="1" s="1"/>
  <c r="Q59" i="1"/>
  <c r="Q28" i="1"/>
  <c r="Q16" i="1"/>
  <c r="Q15" i="1" s="1"/>
  <c r="Q50" i="1"/>
  <c r="X50" i="1" s="1"/>
  <c r="X47" i="1"/>
  <c r="Q42" i="1"/>
  <c r="L44" i="1"/>
  <c r="X44" i="1"/>
  <c r="Q36" i="1"/>
  <c r="X36" i="1" s="1"/>
  <c r="W44" i="1" l="1"/>
  <c r="Q186" i="1" l="1"/>
  <c r="Q185" i="1" s="1"/>
  <c r="Q131" i="1"/>
  <c r="Q115" i="1"/>
  <c r="Q112" i="1" s="1"/>
  <c r="Q86" i="1"/>
  <c r="Q58" i="1"/>
  <c r="Q39" i="1"/>
  <c r="Q38" i="1" s="1"/>
  <c r="Q34" i="1"/>
  <c r="Q27" i="1"/>
  <c r="Q7" i="1" l="1"/>
  <c r="Q57" i="1"/>
  <c r="Q193" i="1"/>
  <c r="Q274" i="1" l="1"/>
  <c r="X94" i="1"/>
  <c r="K156" i="1"/>
  <c r="J156" i="1"/>
  <c r="X158" i="1"/>
  <c r="L158" i="1"/>
  <c r="O132" i="1"/>
  <c r="O131" i="1" s="1"/>
  <c r="L150" i="1"/>
  <c r="P149" i="1"/>
  <c r="K124" i="1"/>
  <c r="X108" i="1"/>
  <c r="X109" i="1"/>
  <c r="P109" i="1"/>
  <c r="L108" i="1"/>
  <c r="O95" i="1"/>
  <c r="N95" i="1"/>
  <c r="K95" i="1"/>
  <c r="J95" i="1"/>
  <c r="L98" i="1"/>
  <c r="P97" i="1"/>
  <c r="L20" i="1"/>
  <c r="W108" i="1" l="1"/>
  <c r="W158" i="1"/>
  <c r="W109" i="1"/>
  <c r="W150" i="1"/>
  <c r="P95" i="1"/>
  <c r="X204" i="1"/>
  <c r="O187" i="1" l="1"/>
  <c r="O186" i="1" l="1"/>
  <c r="L100" i="1"/>
  <c r="P70" i="1"/>
  <c r="K67" i="1"/>
  <c r="J67" i="1"/>
  <c r="L71" i="1"/>
  <c r="V312" i="1" l="1"/>
  <c r="N132" i="1" l="1"/>
  <c r="P132" i="1" s="1"/>
  <c r="K132" i="1"/>
  <c r="J132" i="1"/>
  <c r="K129" i="1"/>
  <c r="K119" i="1" s="1"/>
  <c r="P106" i="1"/>
  <c r="O107" i="1"/>
  <c r="N107" i="1"/>
  <c r="K107" i="1"/>
  <c r="J107" i="1"/>
  <c r="L68" i="1"/>
  <c r="O59" i="1"/>
  <c r="N59" i="1"/>
  <c r="J59" i="1"/>
  <c r="K59" i="1"/>
  <c r="W149" i="1" l="1"/>
  <c r="N131" i="1"/>
  <c r="P131" i="1" s="1"/>
  <c r="X107" i="1"/>
  <c r="L107" i="1"/>
  <c r="P59" i="1"/>
  <c r="P107" i="1"/>
  <c r="W107" i="1"/>
  <c r="W26" i="1"/>
  <c r="N187" i="1"/>
  <c r="N186" i="1" l="1"/>
  <c r="P187" i="1"/>
  <c r="L298" i="1"/>
  <c r="V298" i="1" l="1"/>
  <c r="V279" i="1"/>
  <c r="R298" i="1"/>
  <c r="R279" i="1"/>
  <c r="N277" i="1"/>
  <c r="K288" i="1"/>
  <c r="J288" i="1"/>
  <c r="R288" i="1" s="1"/>
  <c r="V288" i="1" l="1"/>
  <c r="L288" i="1"/>
  <c r="W298" i="1"/>
  <c r="R312" i="1"/>
  <c r="W312" i="1" s="1"/>
  <c r="V310" i="1"/>
  <c r="R310" i="1"/>
  <c r="P310" i="1"/>
  <c r="R311" i="1"/>
  <c r="P305" i="1"/>
  <c r="R305" i="1"/>
  <c r="L279" i="1"/>
  <c r="X224" i="1"/>
  <c r="O223" i="1"/>
  <c r="N223" i="1"/>
  <c r="N222" i="1" s="1"/>
  <c r="K223" i="1"/>
  <c r="K222" i="1" s="1"/>
  <c r="J223" i="1"/>
  <c r="J222" i="1" s="1"/>
  <c r="P112" i="1"/>
  <c r="O112" i="1"/>
  <c r="K213" i="1"/>
  <c r="J213" i="1"/>
  <c r="K203" i="1"/>
  <c r="J203" i="1"/>
  <c r="L192" i="1"/>
  <c r="J191" i="1"/>
  <c r="K169" i="1"/>
  <c r="J169" i="1"/>
  <c r="K131" i="1"/>
  <c r="X130" i="1"/>
  <c r="X129" i="1"/>
  <c r="X125" i="1"/>
  <c r="X124" i="1"/>
  <c r="V123" i="1"/>
  <c r="X121" i="1"/>
  <c r="L125" i="1"/>
  <c r="L123" i="1"/>
  <c r="L121" i="1"/>
  <c r="J120" i="1"/>
  <c r="J129" i="1"/>
  <c r="J124" i="1"/>
  <c r="J122" i="1"/>
  <c r="L122" i="1" s="1"/>
  <c r="X123" i="1" l="1"/>
  <c r="V122" i="1"/>
  <c r="W310" i="1"/>
  <c r="X223" i="1"/>
  <c r="O222" i="1"/>
  <c r="L124" i="1"/>
  <c r="W124" i="1" s="1"/>
  <c r="J119" i="1"/>
  <c r="L129" i="1"/>
  <c r="L191" i="1"/>
  <c r="W148" i="1"/>
  <c r="W121" i="1"/>
  <c r="J99" i="1"/>
  <c r="J105" i="1"/>
  <c r="J101" i="1"/>
  <c r="V119" i="1" l="1"/>
  <c r="X122" i="1"/>
  <c r="V75" i="1"/>
  <c r="R75" i="1"/>
  <c r="X68" i="1"/>
  <c r="V65" i="1"/>
  <c r="X65" i="1" s="1"/>
  <c r="V64" i="1"/>
  <c r="X64" i="1" s="1"/>
  <c r="X60" i="1"/>
  <c r="K58" i="1"/>
  <c r="J58" i="1"/>
  <c r="L60" i="1"/>
  <c r="O16" i="1"/>
  <c r="O15" i="1" s="1"/>
  <c r="N16" i="1"/>
  <c r="N15" i="1" s="1"/>
  <c r="K16" i="1"/>
  <c r="K15" i="1" s="1"/>
  <c r="J16" i="1"/>
  <c r="J15" i="1" s="1"/>
  <c r="P22" i="1"/>
  <c r="L17" i="1"/>
  <c r="W68" i="1" l="1"/>
  <c r="W75" i="1"/>
  <c r="W60" i="1"/>
  <c r="P300" i="1"/>
  <c r="V300" i="1"/>
  <c r="R300" i="1"/>
  <c r="K99" i="1"/>
  <c r="W300" i="1" l="1"/>
  <c r="W100" i="1"/>
  <c r="K205" i="1"/>
  <c r="L208" i="1"/>
  <c r="K218" i="1"/>
  <c r="L219" i="1"/>
  <c r="P19" i="1"/>
  <c r="W19" i="1" l="1"/>
  <c r="W208" i="1"/>
  <c r="J205" i="1"/>
  <c r="V106" i="1"/>
  <c r="X106" i="1" s="1"/>
  <c r="R106" i="1"/>
  <c r="L106" i="1"/>
  <c r="V105" i="1"/>
  <c r="R105" i="1"/>
  <c r="R86" i="1" s="1"/>
  <c r="X105" i="1" l="1"/>
  <c r="V86" i="1"/>
  <c r="L105" i="1"/>
  <c r="P188" i="1"/>
  <c r="O99" i="1"/>
  <c r="O86" i="1" s="1"/>
  <c r="L101" i="1"/>
  <c r="O31" i="1"/>
  <c r="X219" i="1" l="1"/>
  <c r="X218" i="1"/>
  <c r="X210" i="1"/>
  <c r="L210" i="1"/>
  <c r="K209" i="1"/>
  <c r="X209" i="1" s="1"/>
  <c r="W210" i="1" l="1"/>
  <c r="J218" i="1"/>
  <c r="W218" i="1" l="1"/>
  <c r="L218" i="1"/>
  <c r="J209" i="1"/>
  <c r="X163" i="1"/>
  <c r="X162" i="1"/>
  <c r="V161" i="1"/>
  <c r="X161" i="1" s="1"/>
  <c r="R161" i="1"/>
  <c r="V160" i="1"/>
  <c r="V151" i="1" s="1"/>
  <c r="J162" i="1"/>
  <c r="J160" i="1"/>
  <c r="R160" i="1" s="1"/>
  <c r="R151" i="1" s="1"/>
  <c r="R65" i="1"/>
  <c r="R64" i="1"/>
  <c r="X160" i="1" l="1"/>
  <c r="W209" i="1"/>
  <c r="L209" i="1"/>
  <c r="L114" i="1" l="1"/>
  <c r="K113" i="1"/>
  <c r="X113" i="1" s="1"/>
  <c r="W114" i="1" l="1"/>
  <c r="W113" i="1"/>
  <c r="P159" i="1"/>
  <c r="L157" i="1"/>
  <c r="K184" i="1"/>
  <c r="V184" i="1" s="1"/>
  <c r="V299" i="1"/>
  <c r="R299" i="1"/>
  <c r="L299" i="1"/>
  <c r="W299" i="1" l="1"/>
  <c r="L284" i="1"/>
  <c r="O277" i="1" l="1"/>
  <c r="V313" i="1"/>
  <c r="P313" i="1"/>
  <c r="R313" i="1"/>
  <c r="W313" i="1" l="1"/>
  <c r="X159" i="1"/>
  <c r="X157" i="1"/>
  <c r="O156" i="1"/>
  <c r="N156" i="1"/>
  <c r="N151" i="1" l="1"/>
  <c r="P156" i="1"/>
  <c r="O151" i="1"/>
  <c r="L156" i="1"/>
  <c r="X156" i="1"/>
  <c r="W159" i="1"/>
  <c r="L287" i="1"/>
  <c r="L286" i="1"/>
  <c r="L285" i="1"/>
  <c r="L283" i="1"/>
  <c r="L282" i="1"/>
  <c r="L281" i="1"/>
  <c r="W156" i="1" l="1"/>
  <c r="O58" i="1"/>
  <c r="K280" i="1"/>
  <c r="K277" i="1" s="1"/>
  <c r="J280" i="1"/>
  <c r="J277" i="1" s="1"/>
  <c r="O194" i="1" l="1"/>
  <c r="K187" i="1"/>
  <c r="X61" i="1"/>
  <c r="O185" i="1" l="1"/>
  <c r="V197" i="1" l="1"/>
  <c r="O66" i="1"/>
  <c r="K40" i="1"/>
  <c r="K39" i="1" s="1"/>
  <c r="O57" i="1" l="1"/>
  <c r="N194" i="1"/>
  <c r="X102" i="1" l="1"/>
  <c r="X101" i="1"/>
  <c r="R197" i="1"/>
  <c r="P186" i="1"/>
  <c r="N99" i="1"/>
  <c r="N86" i="1" s="1"/>
  <c r="P86" i="1" s="1"/>
  <c r="N66" i="1"/>
  <c r="P66" i="1" s="1"/>
  <c r="N58" i="1"/>
  <c r="J28" i="1"/>
  <c r="X71" i="1" l="1"/>
  <c r="P58" i="1"/>
  <c r="L99" i="1"/>
  <c r="W102" i="1"/>
  <c r="N185" i="1"/>
  <c r="P185" i="1" s="1"/>
  <c r="V280" i="1"/>
  <c r="W99" i="1" l="1"/>
  <c r="O276" i="1"/>
  <c r="O275" i="1" s="1"/>
  <c r="K276" i="1"/>
  <c r="K275" i="1" s="1"/>
  <c r="K215" i="1"/>
  <c r="X213" i="1"/>
  <c r="L214" i="1"/>
  <c r="O205" i="1"/>
  <c r="O202" i="1" s="1"/>
  <c r="O193" i="1" s="1"/>
  <c r="K202" i="1"/>
  <c r="K198" i="1" l="1"/>
  <c r="K195" i="1"/>
  <c r="K189" i="1"/>
  <c r="K186" i="1"/>
  <c r="X186" i="1" s="1"/>
  <c r="K167" i="1"/>
  <c r="K154" i="1"/>
  <c r="K152" i="1"/>
  <c r="K116" i="1"/>
  <c r="K115" i="1" s="1"/>
  <c r="K112" i="1" s="1"/>
  <c r="K93" i="1"/>
  <c r="K91" i="1"/>
  <c r="K82" i="1"/>
  <c r="K66" i="1"/>
  <c r="O38" i="1"/>
  <c r="K45" i="1"/>
  <c r="K43" i="1"/>
  <c r="K86" i="1" l="1"/>
  <c r="K151" i="1"/>
  <c r="K185" i="1"/>
  <c r="X185" i="1" s="1"/>
  <c r="K166" i="1"/>
  <c r="K74" i="1"/>
  <c r="K57" i="1" s="1"/>
  <c r="K42" i="1"/>
  <c r="K38" i="1" s="1"/>
  <c r="K194" i="1"/>
  <c r="R309" i="1"/>
  <c r="R308" i="1"/>
  <c r="R307" i="1"/>
  <c r="R306" i="1"/>
  <c r="R304" i="1"/>
  <c r="R303" i="1"/>
  <c r="R302" i="1"/>
  <c r="R301" i="1"/>
  <c r="R297" i="1"/>
  <c r="R296" i="1"/>
  <c r="R280" i="1"/>
  <c r="R278" i="1"/>
  <c r="R196" i="1"/>
  <c r="R129" i="1"/>
  <c r="R119" i="1" s="1"/>
  <c r="R59" i="1"/>
  <c r="R58" i="1" s="1"/>
  <c r="R57" i="1" s="1"/>
  <c r="K193" i="1" l="1"/>
  <c r="K34" i="1"/>
  <c r="K28" i="1"/>
  <c r="O27" i="1" l="1"/>
  <c r="K31" i="1"/>
  <c r="K27" i="1" s="1"/>
  <c r="V301" i="1"/>
  <c r="V302" i="1"/>
  <c r="V303" i="1"/>
  <c r="V304" i="1"/>
  <c r="V306" i="1"/>
  <c r="V307" i="1"/>
  <c r="V308" i="1"/>
  <c r="V309" i="1"/>
  <c r="V297" i="1"/>
  <c r="V296" i="1"/>
  <c r="V278" i="1"/>
  <c r="V277" i="1"/>
  <c r="V276" i="1"/>
  <c r="V275" i="1"/>
  <c r="X216" i="1"/>
  <c r="X215" i="1"/>
  <c r="X214" i="1"/>
  <c r="X206" i="1"/>
  <c r="X205" i="1"/>
  <c r="X203" i="1"/>
  <c r="X202" i="1"/>
  <c r="X199" i="1"/>
  <c r="X198" i="1"/>
  <c r="V196" i="1"/>
  <c r="X196" i="1" s="1"/>
  <c r="V195" i="1"/>
  <c r="X190" i="1"/>
  <c r="X189" i="1"/>
  <c r="X188" i="1"/>
  <c r="X187" i="1"/>
  <c r="X182" i="1"/>
  <c r="X178" i="1"/>
  <c r="X177" i="1"/>
  <c r="X176" i="1"/>
  <c r="X175" i="1"/>
  <c r="X170" i="1"/>
  <c r="X169" i="1"/>
  <c r="X168" i="1"/>
  <c r="X167" i="1"/>
  <c r="X166" i="1"/>
  <c r="X155" i="1"/>
  <c r="X154" i="1"/>
  <c r="X153" i="1"/>
  <c r="X133" i="1"/>
  <c r="X132" i="1"/>
  <c r="X131" i="1"/>
  <c r="X120" i="1"/>
  <c r="X119" i="1"/>
  <c r="X118" i="1"/>
  <c r="X116" i="1"/>
  <c r="X115" i="1"/>
  <c r="X112" i="1"/>
  <c r="X93" i="1"/>
  <c r="X92" i="1"/>
  <c r="X91" i="1"/>
  <c r="X83" i="1"/>
  <c r="X82" i="1"/>
  <c r="X74" i="1"/>
  <c r="X69" i="1"/>
  <c r="X67" i="1"/>
  <c r="X66" i="1"/>
  <c r="X45" i="1"/>
  <c r="X43" i="1"/>
  <c r="X42" i="1"/>
  <c r="X41" i="1"/>
  <c r="X40" i="1"/>
  <c r="X35" i="1"/>
  <c r="X34" i="1"/>
  <c r="X33" i="1"/>
  <c r="X32" i="1"/>
  <c r="X30" i="1"/>
  <c r="X28" i="1"/>
  <c r="W10" i="1"/>
  <c r="P309" i="1"/>
  <c r="P308" i="1"/>
  <c r="P307" i="1"/>
  <c r="P306" i="1"/>
  <c r="P304" i="1"/>
  <c r="P303" i="1"/>
  <c r="P302" i="1"/>
  <c r="P206" i="1"/>
  <c r="P33" i="1"/>
  <c r="P21" i="1"/>
  <c r="P14" i="1"/>
  <c r="X195" i="1" l="1"/>
  <c r="X95" i="1"/>
  <c r="X96" i="1"/>
  <c r="W207" i="1"/>
  <c r="X207" i="1"/>
  <c r="V59" i="1"/>
  <c r="X63" i="1"/>
  <c r="X39" i="1"/>
  <c r="O7" i="1"/>
  <c r="O274" i="1" s="1"/>
  <c r="X151" i="1"/>
  <c r="X152" i="1"/>
  <c r="X27" i="1"/>
  <c r="X31" i="1"/>
  <c r="L301" i="1"/>
  <c r="L297" i="1"/>
  <c r="L296" i="1"/>
  <c r="L280" i="1"/>
  <c r="L278" i="1"/>
  <c r="L216" i="1"/>
  <c r="L207" i="1"/>
  <c r="L204" i="1"/>
  <c r="L199" i="1"/>
  <c r="L196" i="1"/>
  <c r="L190" i="1"/>
  <c r="L188" i="1"/>
  <c r="L170" i="1"/>
  <c r="L168" i="1"/>
  <c r="L155" i="1"/>
  <c r="L153" i="1"/>
  <c r="L133" i="1"/>
  <c r="L130" i="1"/>
  <c r="L118" i="1"/>
  <c r="L96" i="1"/>
  <c r="L94" i="1"/>
  <c r="L92" i="1"/>
  <c r="L83" i="1"/>
  <c r="L69" i="1"/>
  <c r="L63" i="1"/>
  <c r="L61" i="1"/>
  <c r="L46" i="1"/>
  <c r="L41" i="1"/>
  <c r="L35" i="1"/>
  <c r="L32" i="1"/>
  <c r="L30" i="1"/>
  <c r="W22" i="1"/>
  <c r="L18" i="1"/>
  <c r="L11" i="1"/>
  <c r="L10" i="1"/>
  <c r="X193" i="1" l="1"/>
  <c r="X194" i="1"/>
  <c r="X59" i="1"/>
  <c r="V58" i="1"/>
  <c r="X86" i="1"/>
  <c r="X38" i="1"/>
  <c r="V15" i="1"/>
  <c r="V7" i="1" s="1"/>
  <c r="X16" i="1"/>
  <c r="O314" i="1"/>
  <c r="K7" i="1"/>
  <c r="K274" i="1" s="1"/>
  <c r="J195" i="1"/>
  <c r="V57" i="1" l="1"/>
  <c r="X58" i="1"/>
  <c r="X15" i="1"/>
  <c r="L195" i="1"/>
  <c r="R195" i="1"/>
  <c r="W302" i="1"/>
  <c r="W308" i="1"/>
  <c r="W303" i="1"/>
  <c r="W309" i="1"/>
  <c r="W307" i="1"/>
  <c r="W306" i="1"/>
  <c r="W304" i="1"/>
  <c r="W301" i="1"/>
  <c r="W297" i="1"/>
  <c r="W296" i="1"/>
  <c r="W280" i="1"/>
  <c r="W278" i="1"/>
  <c r="X57" i="1" l="1"/>
  <c r="X7" i="1"/>
  <c r="R277" i="1"/>
  <c r="W277" i="1" s="1"/>
  <c r="K314" i="1"/>
  <c r="V314" i="1" s="1"/>
  <c r="N276" i="1"/>
  <c r="P277" i="1"/>
  <c r="J276" i="1"/>
  <c r="L277" i="1"/>
  <c r="W41" i="1"/>
  <c r="J40" i="1"/>
  <c r="X274" i="1" l="1"/>
  <c r="J74" i="1"/>
  <c r="L74" i="1" s="1"/>
  <c r="R276" i="1"/>
  <c r="J275" i="1"/>
  <c r="L276" i="1"/>
  <c r="N275" i="1"/>
  <c r="P276" i="1"/>
  <c r="J39" i="1"/>
  <c r="L40" i="1"/>
  <c r="W40" i="1"/>
  <c r="W170" i="1"/>
  <c r="N205" i="1"/>
  <c r="W206" i="1"/>
  <c r="W204" i="1"/>
  <c r="J198" i="1"/>
  <c r="W190" i="1"/>
  <c r="J189" i="1"/>
  <c r="J187" i="1"/>
  <c r="R186" i="1" s="1"/>
  <c r="R185" i="1" s="1"/>
  <c r="W183" i="1"/>
  <c r="J184" i="1"/>
  <c r="N166" i="1"/>
  <c r="W155" i="1"/>
  <c r="J154" i="1"/>
  <c r="N116" i="1"/>
  <c r="J116" i="1"/>
  <c r="L116" i="1" s="1"/>
  <c r="J93" i="1"/>
  <c r="L93" i="1" s="1"/>
  <c r="J91" i="1"/>
  <c r="J86" i="1" l="1"/>
  <c r="L86" i="1" s="1"/>
  <c r="L95" i="1"/>
  <c r="W67" i="1"/>
  <c r="J66" i="1"/>
  <c r="J202" i="1"/>
  <c r="R184" i="1"/>
  <c r="W276" i="1"/>
  <c r="L154" i="1"/>
  <c r="L205" i="1"/>
  <c r="W205" i="1"/>
  <c r="L91" i="1"/>
  <c r="P275" i="1"/>
  <c r="R275" i="1"/>
  <c r="L67" i="1"/>
  <c r="W182" i="1"/>
  <c r="W189" i="1"/>
  <c r="L189" i="1"/>
  <c r="J194" i="1"/>
  <c r="L198" i="1"/>
  <c r="W203" i="1"/>
  <c r="L203" i="1"/>
  <c r="N202" i="1"/>
  <c r="N193" i="1" s="1"/>
  <c r="P205" i="1"/>
  <c r="W59" i="1"/>
  <c r="L59" i="1"/>
  <c r="W187" i="1"/>
  <c r="L187" i="1"/>
  <c r="W169" i="1"/>
  <c r="L169" i="1"/>
  <c r="L39" i="1"/>
  <c r="L275" i="1"/>
  <c r="W198" i="1"/>
  <c r="W83" i="1"/>
  <c r="J87" i="1"/>
  <c r="R87" i="1"/>
  <c r="J82" i="1"/>
  <c r="J78" i="1" s="1"/>
  <c r="L78" i="1" s="1"/>
  <c r="W46" i="1"/>
  <c r="J45" i="1"/>
  <c r="W202" i="1" l="1"/>
  <c r="W39" i="1"/>
  <c r="L194" i="1"/>
  <c r="L82" i="1"/>
  <c r="W275" i="1"/>
  <c r="P202" i="1"/>
  <c r="W45" i="1"/>
  <c r="L45" i="1"/>
  <c r="L202" i="1"/>
  <c r="J43" i="1"/>
  <c r="L43" i="1" l="1"/>
  <c r="W43" i="1"/>
  <c r="P193" i="1"/>
  <c r="W116" i="1"/>
  <c r="W118" i="1"/>
  <c r="J42" i="1"/>
  <c r="N28" i="1"/>
  <c r="N31" i="1"/>
  <c r="P31" i="1" s="1"/>
  <c r="J31" i="1"/>
  <c r="J27" i="1" s="1"/>
  <c r="L28" i="1"/>
  <c r="W32" i="1"/>
  <c r="P16" i="1"/>
  <c r="L42" i="1" l="1"/>
  <c r="L31" i="1"/>
  <c r="L15" i="1"/>
  <c r="L16" i="1"/>
  <c r="W28" i="1"/>
  <c r="N27" i="1"/>
  <c r="P27" i="1" s="1"/>
  <c r="W133" i="1"/>
  <c r="W188" i="1"/>
  <c r="J186" i="1"/>
  <c r="J185" i="1" s="1"/>
  <c r="P15" i="1"/>
  <c r="W42" i="1" l="1"/>
  <c r="L186" i="1"/>
  <c r="W186" i="1"/>
  <c r="L132" i="1"/>
  <c r="R131" i="1"/>
  <c r="L27" i="1"/>
  <c r="J131" i="1"/>
  <c r="W132" i="1" l="1"/>
  <c r="L185" i="1"/>
  <c r="L131" i="1"/>
  <c r="N57" i="1"/>
  <c r="P57" i="1" s="1"/>
  <c r="L66" i="1" l="1"/>
  <c r="W91" i="1" l="1"/>
  <c r="W92" i="1"/>
  <c r="W94" i="1" l="1"/>
  <c r="W95" i="1"/>
  <c r="W96" i="1"/>
  <c r="W93" i="1" l="1"/>
  <c r="W86" i="1"/>
  <c r="J215" i="1"/>
  <c r="J193" i="1" s="1"/>
  <c r="W214" i="1"/>
  <c r="L215" i="1" l="1"/>
  <c r="W215" i="1"/>
  <c r="J115" i="1"/>
  <c r="W11" i="1"/>
  <c r="W30" i="1"/>
  <c r="W213" i="1" l="1"/>
  <c r="L213" i="1"/>
  <c r="L115" i="1"/>
  <c r="J167" i="1"/>
  <c r="L58" i="1" l="1"/>
  <c r="L193" i="1"/>
  <c r="J166" i="1"/>
  <c r="L167" i="1"/>
  <c r="L166" i="1" l="1"/>
  <c r="R15" i="1"/>
  <c r="R7" i="1" s="1"/>
  <c r="W274" i="1" l="1"/>
  <c r="W16" i="1"/>
  <c r="R201" i="1"/>
  <c r="N7" i="1" l="1"/>
  <c r="W154" i="1" l="1"/>
  <c r="W69" i="1"/>
  <c r="W63" i="1"/>
  <c r="W82" i="1" l="1"/>
  <c r="J57" i="1"/>
  <c r="W168" i="1"/>
  <c r="W199" i="1"/>
  <c r="L57" i="1" l="1"/>
  <c r="L120" i="1"/>
  <c r="J34" i="1"/>
  <c r="W33" i="1"/>
  <c r="W21" i="1"/>
  <c r="W20" i="1"/>
  <c r="W18" i="1"/>
  <c r="W14" i="1"/>
  <c r="J38" i="1" l="1"/>
  <c r="L38" i="1" s="1"/>
  <c r="W34" i="1"/>
  <c r="J7" i="1"/>
  <c r="L34" i="1"/>
  <c r="N38" i="1"/>
  <c r="W119" i="1"/>
  <c r="L119" i="1"/>
  <c r="W27" i="1"/>
  <c r="W31" i="1"/>
  <c r="P7" i="1" l="1"/>
  <c r="L7" i="1"/>
  <c r="P38" i="1"/>
  <c r="W216" i="1"/>
  <c r="W185" i="1"/>
  <c r="W176" i="1"/>
  <c r="W175" i="1"/>
  <c r="W167" i="1"/>
  <c r="W153" i="1"/>
  <c r="W131" i="1"/>
  <c r="W74" i="1"/>
  <c r="W66" i="1"/>
  <c r="W58" i="1"/>
  <c r="W35" i="1"/>
  <c r="W15" i="1"/>
  <c r="J113" i="1" l="1"/>
  <c r="J152" i="1"/>
  <c r="J151" i="1" s="1"/>
  <c r="L113" i="1" l="1"/>
  <c r="J112" i="1"/>
  <c r="J274" i="1" s="1"/>
  <c r="L152" i="1"/>
  <c r="N115" i="1"/>
  <c r="L112" i="1" l="1"/>
  <c r="L274" i="1"/>
  <c r="W115" i="1"/>
  <c r="N112" i="1"/>
  <c r="W152" i="1"/>
  <c r="L151" i="1"/>
  <c r="W57" i="1"/>
  <c r="W166" i="1"/>
  <c r="W7" i="1"/>
  <c r="W112" i="1" l="1"/>
  <c r="J314" i="1"/>
  <c r="L314" i="1" s="1"/>
  <c r="N274" i="1" l="1"/>
  <c r="W151" i="1"/>
  <c r="P274" i="1" l="1"/>
  <c r="N314" i="1"/>
  <c r="W193" i="1"/>
  <c r="W194" i="1"/>
  <c r="P314" i="1" l="1"/>
  <c r="R314" i="1"/>
  <c r="W314" i="1" s="1"/>
</calcChain>
</file>

<file path=xl/sharedStrings.xml><?xml version="1.0" encoding="utf-8"?>
<sst xmlns="http://schemas.openxmlformats.org/spreadsheetml/2006/main" count="854" uniqueCount="622">
  <si>
    <t>Код бюджетной классификации</t>
  </si>
  <si>
    <t>ГРБС</t>
  </si>
  <si>
    <t>Рз,Пр</t>
  </si>
  <si>
    <t>ЦСР</t>
  </si>
  <si>
    <t>ВР</t>
  </si>
  <si>
    <t>2.</t>
  </si>
  <si>
    <t>0702</t>
  </si>
  <si>
    <t>0709</t>
  </si>
  <si>
    <t>2.2.</t>
  </si>
  <si>
    <t>3.</t>
  </si>
  <si>
    <t>4.</t>
  </si>
  <si>
    <t>4.2.</t>
  </si>
  <si>
    <t>5.</t>
  </si>
  <si>
    <t>6.</t>
  </si>
  <si>
    <t>7.</t>
  </si>
  <si>
    <t>8.</t>
  </si>
  <si>
    <t>10.</t>
  </si>
  <si>
    <t>11.</t>
  </si>
  <si>
    <t>10.1.</t>
  </si>
  <si>
    <t>13.</t>
  </si>
  <si>
    <t>14.</t>
  </si>
  <si>
    <t>15.</t>
  </si>
  <si>
    <t>15.1.</t>
  </si>
  <si>
    <t>980</t>
  </si>
  <si>
    <t>982</t>
  </si>
  <si>
    <t>0113</t>
  </si>
  <si>
    <t>0801</t>
  </si>
  <si>
    <t>0412</t>
  </si>
  <si>
    <t>977</t>
  </si>
  <si>
    <t>0405</t>
  </si>
  <si>
    <t>1102</t>
  </si>
  <si>
    <t>0409</t>
  </si>
  <si>
    <t>0804</t>
  </si>
  <si>
    <t>0502</t>
  </si>
  <si>
    <t>971</t>
  </si>
  <si>
    <t xml:space="preserve">Администрация Яковлевского муниципального района </t>
  </si>
  <si>
    <t>ведомство</t>
  </si>
  <si>
    <t>целевая статья</t>
  </si>
  <si>
    <t>000</t>
  </si>
  <si>
    <t>Наименование</t>
  </si>
  <si>
    <t>районный бюджет</t>
  </si>
  <si>
    <t>всего</t>
  </si>
  <si>
    <t>Расходы на обеспечение деятельности (оказание услуг, выполнение работ) муниципальных учреждений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</si>
  <si>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</si>
  <si>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</si>
  <si>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Создание условий для отдыха, оздоровления, занятости детей и подростков</t>
  </si>
  <si>
    <t>Пенсии за выслугу лет муниципальным служащим Яковлевского района</t>
  </si>
  <si>
    <t>Обеспечение беспрепятственного доступа инвалидов к объектам социальной инфраструктуры и информации</t>
  </si>
  <si>
    <t>Финансовая поддержка субъектов малого и среднего предпринимательства</t>
  </si>
  <si>
    <t>Организация и проведение ежегодного конкурса "Лучший предприниматель года"</t>
  </si>
  <si>
    <t>Проведение мероприятий для детей и молодежи</t>
  </si>
  <si>
    <t>Мероприятия по развитию сельского хозяйства в Яковлевском районе</t>
  </si>
  <si>
    <t>Мероприятия по информационному обеспечению органов местного самоуправления Яковлевского района</t>
  </si>
  <si>
    <t>Организация, проведение и участие в спортивных мероприятиях</t>
  </si>
  <si>
    <t>Организационные, технические и технологические мероприятия по пожарной безопасности учреждений, финансируемых из бюджета Яковлевского района</t>
  </si>
  <si>
    <t>Предоставление социальных выплат молодым семьям - участникам Подпрограммы для приобретения (строительства) жилья</t>
  </si>
  <si>
    <t>0500000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</si>
  <si>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</si>
  <si>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</si>
  <si>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патриотическому воспитанию граждан Яковлевского района</t>
  </si>
  <si>
    <t>Мероприятия по обеспечению земельными участками граждан, имеющих трех и более детей под строительство индивидуальных жилых домов</t>
  </si>
  <si>
    <t>0502011</t>
  </si>
  <si>
    <t>Мероприятия по социализации пожилых людей в обществе</t>
  </si>
  <si>
    <t>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</si>
  <si>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жилья экономкласса</t>
  </si>
  <si>
    <t>Субсидии на мероприятия 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 комфортным жильем и коммунальными услугами граждан Россйиской Федерации"</t>
  </si>
  <si>
    <t>0519216</t>
  </si>
  <si>
    <t>0515020</t>
  </si>
  <si>
    <t>Мероприятия по оценке недвижимости, признании прав в отношении муниципального имущества</t>
  </si>
  <si>
    <t>Содержание муниципального жилищного фонда</t>
  </si>
  <si>
    <t>Содержание территории Яковлевского муниципального района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</si>
  <si>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</si>
  <si>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Содержание и модернизация коммунальной инфраструктуры</t>
  </si>
  <si>
    <t>02 0 00 00000</t>
  </si>
  <si>
    <t>02 1 00 00000</t>
  </si>
  <si>
    <t>02 1 01 70010</t>
  </si>
  <si>
    <t>02 1 01 93070</t>
  </si>
  <si>
    <t>02 2 00 00000</t>
  </si>
  <si>
    <t>02 1 01 00000</t>
  </si>
  <si>
    <t>02 2 01 00000</t>
  </si>
  <si>
    <t>02 2 01 70010</t>
  </si>
  <si>
    <t>02 2 01 93060</t>
  </si>
  <si>
    <t>02 3 00 00000</t>
  </si>
  <si>
    <t xml:space="preserve">02 3 01 00000 </t>
  </si>
  <si>
    <t>02 3 01 70010</t>
  </si>
  <si>
    <t>02 3 02 00000</t>
  </si>
  <si>
    <t>02 3 02 93080</t>
  </si>
  <si>
    <t>02 3 02 20070</t>
  </si>
  <si>
    <t>03 0 00 00000</t>
  </si>
  <si>
    <t>03 1 00 00000</t>
  </si>
  <si>
    <t>03 1 01 00000</t>
  </si>
  <si>
    <t>03 2 00 00000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</si>
  <si>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</si>
  <si>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</si>
  <si>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</si>
  <si>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</si>
  <si>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</si>
  <si>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</si>
  <si>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</si>
  <si>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</si>
  <si>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</si>
  <si>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</si>
  <si>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</si>
  <si>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04 3 01 20100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</si>
  <si>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</si>
  <si>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</si>
  <si>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</si>
  <si>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</si>
  <si>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</si>
  <si>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</si>
  <si>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</si>
  <si>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13 0 00 00000</t>
  </si>
  <si>
    <t>14 0 00 00000</t>
  </si>
  <si>
    <t>14 1 00 00000</t>
  </si>
  <si>
    <t>14 1 01 00000</t>
  </si>
  <si>
    <t>15 0 00 00000</t>
  </si>
  <si>
    <t>15 1 00 00000</t>
  </si>
  <si>
    <t>Основное мероприятие: "Финансовая поддержка субъектов малого и среднего предпринимательства"</t>
  </si>
  <si>
    <t>15 1 01 00000</t>
  </si>
  <si>
    <t>15 1 01 20190</t>
  </si>
  <si>
    <t>15 1 02 00000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</si>
  <si>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</si>
  <si>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15 2 00 00000</t>
  </si>
  <si>
    <t>15 2 01 00000</t>
  </si>
  <si>
    <t>15 2 01 10030</t>
  </si>
  <si>
    <t>15 2 02 00000</t>
  </si>
  <si>
    <t>15 2 02 60030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</si>
  <si>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</si>
  <si>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</si>
  <si>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</si>
  <si>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</si>
  <si>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</si>
  <si>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</si>
  <si>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</si>
  <si>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</si>
  <si>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03 2 01 80020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</si>
  <si>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</si>
  <si>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</si>
  <si>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</si>
  <si>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</si>
  <si>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</si>
  <si>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</si>
  <si>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</si>
  <si>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</si>
  <si>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</si>
  <si>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</si>
  <si>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</si>
  <si>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</si>
  <si>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мероприятияе "Содержание территории Яковлевского муниципального района"</t>
  </si>
  <si>
    <t>Основное мероприятие "Организация выполнения и осуществления мер пожарной безопасности в Яковлевском муниципальном районе"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</si>
  <si>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</si>
  <si>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</si>
  <si>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</si>
  <si>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"Обеспечение органов местного самоуправления Яковлевского муниципального района средствами вычислительной техники, лицензионных программных средств"</t>
  </si>
  <si>
    <t>Отдельное мероприятие «Мероприятия по оказанию информационно-консультационной помощи сельскохозяйственным товаропроизводителям»</t>
  </si>
  <si>
    <t>Основное мероприятие "Обеспечение выплат молодым семьям субсидий на приобретение (строительство) жилья экономкласса"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</si>
  <si>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</si>
  <si>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</si>
  <si>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15 1 02 20200</t>
  </si>
  <si>
    <t>Основное мероприятие «Управление бюджетным процессом»</t>
  </si>
  <si>
    <t>Основное мероприятие «Совершенствование межбюджетных отношений в Яковлевском муниципальном районе»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</si>
  <si>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</si>
  <si>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</si>
  <si>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</si>
  <si>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</si>
  <si>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</si>
  <si>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Глава Яковлевского муниципального района</t>
  </si>
  <si>
    <t>99 9 99 10030</t>
  </si>
  <si>
    <t>99 9 99 10010</t>
  </si>
  <si>
    <t>Председатель представительного органа муниципального образованя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</si>
  <si>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</si>
  <si>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</si>
  <si>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</si>
  <si>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</si>
  <si>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</si>
  <si>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Резервный фонд администрации Яковлевского муниципального района</t>
  </si>
  <si>
    <t>99 9 99 20310</t>
  </si>
  <si>
    <t>Непрограммные мероприятия</t>
  </si>
  <si>
    <t>99 9 99 59300</t>
  </si>
  <si>
    <t>Осуществление переданных органам государственной власти субъектов Российской Федерации в соответствии с пунком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</si>
  <si>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99 9 99 93010</t>
  </si>
  <si>
    <t>Субвенции на создание и обеспечение деятельности комиссий по делам несовершеннолетних и защите их прав</t>
  </si>
  <si>
    <t>Субвенции на реализацию отдельных государственных порлномочий по созданию администрацтивных комиссий</t>
  </si>
  <si>
    <t>99 9 99 93030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</si>
  <si>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</si>
  <si>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99 9 99 93100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</si>
  <si>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</si>
  <si>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99 9 99 51200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</si>
  <si>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</si>
  <si>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99 9 99 93040</t>
  </si>
  <si>
    <t>99 9 99 93120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</si>
  <si>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</si>
  <si>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99 9 99 51180</t>
  </si>
  <si>
    <t>Субвенции на осуществление первичного воинского учета на территориях,где отсутствуют военные комиссариаты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</si>
  <si>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</si>
  <si>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</si>
  <si>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</si>
  <si>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</si>
  <si>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района"</t>
  </si>
  <si>
    <t>Субвенции на организацию и обеспечение оздоровления и отдыха детей Приморского края (за исключение организации отдыха детей в каникулярное время)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</si>
  <si>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</t>
  </si>
  <si>
    <t>краевой, федеральный бюджет</t>
  </si>
  <si>
    <t>% исполнения</t>
  </si>
  <si>
    <t>исполнено за 1 квартал 2016 года</t>
  </si>
  <si>
    <t>утвержденные бюджетные назначения</t>
  </si>
  <si>
    <t>15 1 01 R0645</t>
  </si>
  <si>
    <t>адм 0104</t>
  </si>
  <si>
    <t>адм 0113</t>
  </si>
  <si>
    <t>адм 0505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</si>
  <si>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</si>
  <si>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</si>
  <si>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</si>
  <si>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</si>
  <si>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</si>
  <si>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Процентные платежи по муниципальному долгу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</si>
  <si>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</si>
  <si>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13 4 00 00000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</si>
  <si>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</si>
  <si>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</si>
  <si>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</si>
  <si>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Поддержка лучших работников муниципальных учреждений культуры, находящихся на территории сельских поселений за счет средств районного бюджета</t>
  </si>
  <si>
    <t>04 1 01 S0390</t>
  </si>
  <si>
    <t>Поддержка муниципальных учреждений культуры за счет средств районного бюджета</t>
  </si>
  <si>
    <t>04 1 01 S0400</t>
  </si>
  <si>
    <t>Содержание автомобильных дорог</t>
  </si>
  <si>
    <t>Отдельное мероприятие "Проектирование и строительство автомобильных дорог общего пользования"</t>
  </si>
  <si>
    <t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за счет средств местного бюджета</t>
  </si>
  <si>
    <t>Отдельное мероприятие "Приобретение дорожной техники, оборудования (приборов и устройств)"</t>
  </si>
  <si>
    <t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за счет средств местного бюджета</t>
  </si>
  <si>
    <t>Основное мероприятие "Совершенствование управления муниципальным долгом"</t>
  </si>
  <si>
    <t>15 2 03 00000</t>
  </si>
  <si>
    <t>15  2 03 10090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</si>
  <si>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</si>
  <si>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</si>
  <si>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99 9 99 10080</t>
  </si>
  <si>
    <t>Проведение выборов и референдумов</t>
  </si>
  <si>
    <t>14 1 00 L4970</t>
  </si>
  <si>
    <t>15 2 02 93110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</si>
  <si>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</si>
  <si>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Дотации на поддержку мер по обеспечению сбалансированности бюджетов сельских поселений</t>
  </si>
  <si>
    <t>15 2 02 60040</t>
  </si>
  <si>
    <t>02 2 01 92340</t>
  </si>
  <si>
    <t>02 2 01 93150</t>
  </si>
  <si>
    <t>Финансовый резерв для ликвидации чрезвычайных ситуаций в Приморском крае</t>
  </si>
  <si>
    <t>99 9 99 29020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</si>
  <si>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</si>
  <si>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</si>
  <si>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2019-2025 годы</t>
    </r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</si>
  <si>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</si>
  <si>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Муниципальная программа "Социальная поддержка населения Яковлевского муниципального района" на 2019 - 2025 годы</t>
  </si>
  <si>
    <t>Подпрограмма "Социальная поддержка пенсионеров в Яковлевском муниципальном районе" на 2019-2025 годы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</si>
  <si>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</si>
  <si>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</si>
  <si>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Подпрограмма "Сохранение и развитие библиотечно-информационного дела в Яковлевском муниципальном районе" на 2019 - 2025 годы</t>
  </si>
  <si>
    <t>Подпрограмма "Патриотическое воспитание граждан Российской Федерации в Яковлевском муниципальном районе" на 2019-2025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</si>
  <si>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района" на 2019 - 2025 годы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</si>
  <si>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</si>
  <si>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</si>
  <si>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</si>
  <si>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"Развитие транспортного комплекса Яковлевского муниципального района" на 2019 - 2025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</si>
  <si>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</si>
  <si>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Подпрограмма"Обеспечение жильем молодых семей Яковлевского муниципального района" на 2019 - 2025 годы</t>
  </si>
  <si>
    <t xml:space="preserve">Муниципальная программа "Экономическое развитие и инновационная экономика Яковлевского муниципального района" на 2019 - 2025 годы </t>
  </si>
  <si>
    <t>Подпрограмма "Развитие малого и среднего предпринимательства в Яковлевском муниципальном районе" на 2019-2025 годы</t>
  </si>
  <si>
    <t>Подпрограмма «Повышение эффективности управления муниципальными финансами в Яковлевском муниципальном районе» на 2019 – 2025 годы</t>
  </si>
  <si>
    <t>Погашение просроченной кредиторской задолженности</t>
  </si>
  <si>
    <t>02 0 01 70010</t>
  </si>
  <si>
    <t>Подпрограмма "Доступная среда" на 2019-2025 годы</t>
  </si>
  <si>
    <t>03 4 00 00000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</si>
  <si>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обеспечением библиотек</t>
  </si>
  <si>
    <t>04 2 01 92540</t>
  </si>
  <si>
    <t>Мероприятия по разработке проекта зон охраны  объекта культурного наследия и историко-культурной экспертизы проекта</t>
  </si>
  <si>
    <t>04 3 02 20560</t>
  </si>
  <si>
    <t>05 0 01 20270</t>
  </si>
  <si>
    <t>05 0 01 00000</t>
  </si>
  <si>
    <t>05 0 02 00000</t>
  </si>
  <si>
    <t>05 0 02 20280</t>
  </si>
  <si>
    <t>05 0 03 20290</t>
  </si>
  <si>
    <t>05 0 03 00000</t>
  </si>
  <si>
    <t>05 0 03 92320</t>
  </si>
  <si>
    <t>05 0 04 00000</t>
  </si>
  <si>
    <t>05 0 04 20420</t>
  </si>
  <si>
    <t>Отдельное мероприятие "Реконструкция очистных сооружений"</t>
  </si>
  <si>
    <t>05 0 05 00000</t>
  </si>
  <si>
    <t>Реконструкция очистных сооружений</t>
  </si>
  <si>
    <t>05 0 05 40110</t>
  </si>
  <si>
    <t>Отдельное мероприятие "Обеспечение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</si>
  <si>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05 0 06 00000</t>
  </si>
  <si>
    <t>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</si>
  <si>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05 0 06 20510</t>
  </si>
  <si>
    <t>06 0 01 00000</t>
  </si>
  <si>
    <t>06 0 01 20110</t>
  </si>
  <si>
    <t>06 1 01 70040</t>
  </si>
  <si>
    <t>08 0 01 00000</t>
  </si>
  <si>
    <t>Муниципальная программа "Охрана окружающей среды в Яковлевском муниципальном районе" на 2019 - 2025 годы</t>
  </si>
  <si>
    <t>Отдельное мероприятие "Мероприятия по очистке действующей свалки"</t>
  </si>
  <si>
    <t>07 0 01 00000</t>
  </si>
  <si>
    <t>Мероприятия по очистке действующей сваллки</t>
  </si>
  <si>
    <t>07 0 01 20570</t>
  </si>
  <si>
    <t>Отдельное мероприятие "Мероприятия по разработке проекта ликвидации действующей свалки твердых коммунальных отходов с. Яковлевка"</t>
  </si>
  <si>
    <t>07 0 02 00000</t>
  </si>
  <si>
    <t>Мероприятия по разработке проекта ликвидации действующей свалки твердых коммунальных отходов с. Яковлевка</t>
  </si>
  <si>
    <t>07 0 02 20460</t>
  </si>
  <si>
    <t>Отдельное мероприятие "Мероприятия по строительству площадок (мест) накопления твердых коммунальных отходов"</t>
  </si>
  <si>
    <t>Мероприятия по строительству площадок (мест) накопления твердых коммунальных отходов</t>
  </si>
  <si>
    <t>07 0 04 00000</t>
  </si>
  <si>
    <t>07 0 04 20480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</si>
  <si>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</si>
  <si>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</si>
  <si>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07 0 06 20500</t>
  </si>
  <si>
    <t>07 0 06 0000</t>
  </si>
  <si>
    <t>08 0 01 20150</t>
  </si>
  <si>
    <t>10 0 01 00000</t>
  </si>
  <si>
    <t>10 0 01 20360</t>
  </si>
  <si>
    <t>10 0 02 00000</t>
  </si>
  <si>
    <t>10 0 02 20300</t>
  </si>
  <si>
    <t>10 0 03 00000</t>
  </si>
  <si>
    <t>10 0 03 40050</t>
  </si>
  <si>
    <t xml:space="preserve">Капитальный ремонт и ремонт автомобильных дорог общего пользования населенных пунктов </t>
  </si>
  <si>
    <t>10 0 04 00000</t>
  </si>
  <si>
    <t>10 0 04 20370</t>
  </si>
  <si>
    <t>10 0 05 20380</t>
  </si>
  <si>
    <t>10 0 05 00000</t>
  </si>
  <si>
    <t>10 0 03 92390</t>
  </si>
  <si>
    <t>11 0 01 10070</t>
  </si>
  <si>
    <t>Отдельное мероприятие "Предоставление субсидий МБУ "Редакция районной газеты "Сельский труженик" Яковлевского муниципального района</t>
  </si>
  <si>
    <t>11 0 02 00000</t>
  </si>
  <si>
    <t>Муниципальная программа "Развитие сельского хозяйства в Яковлевском муниципальном районе" на 2019 - 2025 годы</t>
  </si>
  <si>
    <t>Муниципальная программа "Молодежь - Яковлевскому муниципальному району на 2019 - 2025 годы"</t>
  </si>
  <si>
    <t>14 0 01 00000</t>
  </si>
  <si>
    <t>14 0 01 20180</t>
  </si>
  <si>
    <t>Развитие юнармейского движения</t>
  </si>
  <si>
    <t>14 0 02 00000</t>
  </si>
  <si>
    <t>14 0 02 20530</t>
  </si>
  <si>
    <t>15 0 01 00000</t>
  </si>
  <si>
    <t>15 0 01 70010</t>
  </si>
  <si>
    <t>15 0 02 00000</t>
  </si>
  <si>
    <t>15 0 02 20260</t>
  </si>
  <si>
    <t>15 0 03 00000</t>
  </si>
  <si>
    <t>15 0 03 20340</t>
  </si>
  <si>
    <t>Муниципальная программа "Переселение граждан из аварийного жилищного фонда на территории Яковлевского муниципального района" на 2019 - 2025 годы</t>
  </si>
  <si>
    <t>16 0 00 00000</t>
  </si>
  <si>
    <t>Отдельное мероприятие "Мероприятия по разработке  проектов сноса аварийных многоквартирных жилых домов, признанных токовыми после 01.01.2012 года"</t>
  </si>
  <si>
    <t>16 0 01 00000</t>
  </si>
  <si>
    <t>Разработка проектов сноса аварийных многоквартирных домов</t>
  </si>
  <si>
    <t>16 0 01 20440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</si>
  <si>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района"</t>
  </si>
  <si>
    <t>13 0 01 00000</t>
  </si>
  <si>
    <t>13 0 01 20170</t>
  </si>
  <si>
    <t>99 9 99 20520</t>
  </si>
  <si>
    <t>Субсидии бюджетам муниципальных образований Приморского края на обеспечение граждан твердым топливом (дровами)</t>
  </si>
  <si>
    <t>99 9 99 92620</t>
  </si>
  <si>
    <t>Выполнение органами местного самоуправления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муниципального образования</t>
  </si>
  <si>
    <t>99 9 99 93130</t>
  </si>
  <si>
    <t>Оеспечение детей-сирот и детей, оставшихся без поппечения родителей, лиц из числа детей-сирот и детей, оставшихся без попечения родителей, жилыми помещениями</t>
  </si>
  <si>
    <t>99 9 99 L0820</t>
  </si>
  <si>
    <t>Отдельное мероприятие "Развитие юнармейского движения"</t>
  </si>
  <si>
    <t>Расходы на капитальный ремонт зданий муниципальных общеобразовательных учреждений</t>
  </si>
  <si>
    <t>02 2 01 S2340</t>
  </si>
  <si>
    <t>Отдельное мероприятие "Обеспечение граждан твердым топливом (дровами)"</t>
  </si>
  <si>
    <t>05 0 07 00000</t>
  </si>
  <si>
    <t>Обеспечение граждан твердым топливом (дровами)</t>
  </si>
  <si>
    <t>Расходы бюджетам муниципальных образований Приморского края на обеспечение граждан твердым топливом (дровами)</t>
  </si>
  <si>
    <t>05 0 07 92620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</si>
  <si>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</si>
  <si>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</si>
  <si>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рублей</t>
  </si>
  <si>
    <t>Расходы на комплектование книжных фондов и обеспечение информационно-техническим оборудованием библиотек</t>
  </si>
  <si>
    <t>исполнено за 2019 год</t>
  </si>
  <si>
    <t>04 0 01 70010</t>
  </si>
  <si>
    <t>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</si>
  <si>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05 0 03 S2320</t>
  </si>
  <si>
    <t>05 0 07 S2620</t>
  </si>
  <si>
    <t>10 0  03 S2390</t>
  </si>
  <si>
    <t>первоначально утвержденные бюджетные назначения</t>
  </si>
  <si>
    <t>уточненные бюджетные назначения</t>
  </si>
  <si>
    <t>% исполнения к первоначально утвержденным показателям</t>
  </si>
  <si>
    <t>причины отклонения  фактического исполнения к первоначально запланированным</t>
  </si>
  <si>
    <t>11 0 01 00000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</si>
  <si>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</si>
  <si>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>02 0 02 00000</t>
  </si>
  <si>
    <t>Расходы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</si>
  <si>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03 0 01 00000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</si>
  <si>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в Яковлевском муниципальном районе" на 2019 - 2025 годы</t>
  </si>
  <si>
    <t>Основное мероприятие: "Обеспечение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помещениями"</t>
  </si>
  <si>
    <t>Подпрограмма "Социальная поддержка семей и детей в Яковлевском муниципальном районе" на 2020-2025 годы</t>
  </si>
  <si>
    <t>03 5 00 00000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</si>
  <si>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</si>
  <si>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03 5 01 93050</t>
  </si>
  <si>
    <t>Отдельное мероприятие "Расходы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семью"</t>
  </si>
  <si>
    <t>03 0 02 00000</t>
  </si>
  <si>
    <t>Субвенции бюджетам муниципальных образований Приморского края на осуществление отдельных государственных полномочий по обеспечению бесплатынм питанием детей, обучающихся в муниципальных общеобразовательных организациях Приморского края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</si>
  <si>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</si>
  <si>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02 0 Е2 54910</t>
  </si>
  <si>
    <t>04 2 01 S2540</t>
  </si>
  <si>
    <t>Отдельное мероприятие "Мероприятия по содержанию площадок (мест) накопления твердых коммунальных отходов"</t>
  </si>
  <si>
    <t>07 0 05 00000</t>
  </si>
  <si>
    <t>Мероприятия по содержанию площадок (мест)  накопления твердых коммунальных отходов</t>
  </si>
  <si>
    <t>07 0 05 20490</t>
  </si>
  <si>
    <t>Расходы на оснащение объектов спортивной инфраструктуры спортивно-технологическим оборудованием</t>
  </si>
  <si>
    <t>08 0 P5 52280</t>
  </si>
  <si>
    <t>11 0 02 70010</t>
  </si>
  <si>
    <t>Отдельное мероприятия "Обучение по программе переподготовки в области информационной безопасности"</t>
  </si>
  <si>
    <t>11 0 03 00000</t>
  </si>
  <si>
    <t>Обучение по программе переподготовки в области информационной безопасности</t>
  </si>
  <si>
    <t>11 0 03 20600</t>
  </si>
  <si>
    <t>Отдельное мероприятие"Обеспечение компьютерной и оргтехникой"</t>
  </si>
  <si>
    <t>11 0 04 00000</t>
  </si>
  <si>
    <t>Обеспечение компьютерной и оргтехникой</t>
  </si>
  <si>
    <t>11 0 04 20610</t>
  </si>
  <si>
    <t>Основное мероприятие «Улучшение жилищных условий граждан, проживающих в Яковлевском муниципальном районе»</t>
  </si>
  <si>
    <t>13 2 01 00000</t>
  </si>
  <si>
    <t>Социальные выплаты на обеспечение жильем граждан Российской Федерации, проживающих в сельской местности</t>
  </si>
  <si>
    <t>13 2 01 80090</t>
  </si>
  <si>
    <t>Подпрограмма "Комплексное развитие сельских территорий в Яковлевском муниципальном районе" на 2020 - 2025 годы</t>
  </si>
  <si>
    <t>13 2 00 00000</t>
  </si>
  <si>
    <t>Поддержка муниципальных программ развития малого и среднего предпринимательства за счет средств краевого бюджета</t>
  </si>
  <si>
    <t>Приобретение программного продукта для ведения единой электронной картографической основы</t>
  </si>
  <si>
    <t>15 0 03 20620</t>
  </si>
  <si>
    <t>Отдельное мероприятие «Мероприятия по строительству благоустроенных жилых домов, приобретению жилых помещений в благоустроенных жилых домах у застройщиков или участие в долевом строительстве»</t>
  </si>
  <si>
    <t>16 0 03 00000</t>
  </si>
  <si>
    <t>Строительство благоустроенных жилых домов, приобретение жилых помещений в благоустроенных жилых домах у застройщиков или участие в долевом строительстве</t>
  </si>
  <si>
    <t>16 0 03 40100</t>
  </si>
  <si>
    <t>Отдельное мероприятие «Мероприятия по сносу аварийных многоквартирных жилых домов»</t>
  </si>
  <si>
    <t>16 0 02 00000</t>
  </si>
  <si>
    <t>Мероприятия по сносу аварийных многоквартирных жилых домов</t>
  </si>
  <si>
    <t>16 0 02 20450</t>
  </si>
  <si>
    <t>Расходы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</si>
  <si>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</si>
  <si>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</si>
  <si>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03 4 01 М0820</t>
  </si>
  <si>
    <t>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</si>
  <si>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03 0 01 93090</t>
  </si>
  <si>
    <t>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</si>
  <si>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03 0 02 52600</t>
  </si>
  <si>
    <t>05 0 05 92320</t>
  </si>
  <si>
    <t>05 0 05 S2320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</si>
  <si>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</si>
  <si>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05 0 08 00000</t>
  </si>
  <si>
    <t>Приобретение спецтехники для обеспечения качественным водоснабжением жителей Яковлевского муниципального района</t>
  </si>
  <si>
    <t>05 0 08 20730</t>
  </si>
  <si>
    <t>Мероприятия по содержанию площадок (мест) накопления твердых коммунальных отходов</t>
  </si>
  <si>
    <t>07 0 04 20490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</si>
  <si>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</si>
  <si>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08 0 01 20650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</si>
  <si>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</si>
  <si>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08 0 01 20660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</si>
  <si>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</si>
  <si>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>08 0 01 20670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</si>
  <si>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</si>
  <si>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08 0 01 20680</t>
  </si>
  <si>
    <t>Приобретение спортивного инвентаря в образовательных учреждениях Яковлевского муниципального района</t>
  </si>
  <si>
    <t>08 0 01 20700</t>
  </si>
  <si>
    <t>Обеспечение качественным водоснабжением жителей многоквартирных домов жд.ст.  Варфоломеевка, жд.ст. Сысоевка</t>
  </si>
  <si>
    <t>Расходы бюджетам муниципальных образований Приморского края на капитальный ремонт зданий муниципальных общеобразовательных учреждений</t>
  </si>
  <si>
    <t>02 0 Е5 93140</t>
  </si>
  <si>
    <t>03 4 01 R0820</t>
  </si>
  <si>
    <t>Поощрение волонтеров (добровольцев) в сфере культуры за активную деятельность</t>
  </si>
  <si>
    <t>04 1 01 20720</t>
  </si>
  <si>
    <t>08 0 01 20710</t>
  </si>
  <si>
    <t xml:space="preserve">Плоскостное спортивное сооружение. Комбинированный спортивный комплекс (для игровых видов спорта и тренажерный сектор) с. Варфоломеевка, в том числе закупка, монтаж спортивно-технологического оборудования, разработка проектно-сметной документации </t>
  </si>
  <si>
    <t>Капитальный ремонт лыжной базы с. Яковлевка</t>
  </si>
  <si>
    <t>08 0 01 20690</t>
  </si>
  <si>
    <t>Внесение сведений о границах территориалных зон и населенных пунктов в ЕГРН</t>
  </si>
  <si>
    <t>15 0 03 20770</t>
  </si>
  <si>
    <t>"Укрепление общественного здоровья населения Яковлевского муниципального района" на 2020 - 2024 годы</t>
  </si>
  <si>
    <t>17 0 00 00000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</si>
  <si>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конкурсов"</t>
  </si>
  <si>
    <t>17 0 01 00000</t>
  </si>
  <si>
    <t>Мотивирование граждан к ведению здорового образа жизни посредством проведения информационно-коммуникационных кампаний, конкурсов</t>
  </si>
  <si>
    <t>17 0 01 20740</t>
  </si>
  <si>
    <t>Отдельное мероприятие "Проведение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продукции"</t>
  </si>
  <si>
    <t>17 0 02 00000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</si>
  <si>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</t>
  </si>
  <si>
    <t>17 0 02 20750</t>
  </si>
  <si>
    <t>17 0 03 00000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</si>
  <si>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</t>
  </si>
  <si>
    <t>17 0 03 20760</t>
  </si>
  <si>
    <t>Строительство (ремонт, реконструкция) спортивных сооружений</t>
  </si>
  <si>
    <t>08 0 01 40120</t>
  </si>
  <si>
    <t>Организация работы "Поезда здоровья" на территории Яковлевского муниципального района</t>
  </si>
  <si>
    <t>17 0 04 21010</t>
  </si>
  <si>
    <t>Отдельное мероприятие "Организация работы "Поезда здоровья" на территории Яковлевского муниципального района"</t>
  </si>
  <si>
    <t>17 0 04 00000</t>
  </si>
  <si>
    <t>Муниципальная программа "Противодействие коррупции в Яковлевском муниципальном районе" на 2021 - 2025 годы</t>
  </si>
  <si>
    <t>19 0 00 00000</t>
  </si>
  <si>
    <t>Отдельное мероприятие "Антикоррупционное обучение"</t>
  </si>
  <si>
    <t>19 0 01 00000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</si>
  <si>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</si>
  <si>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19 0 01 20790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</si>
  <si>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</si>
  <si>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19 0 01 20800</t>
  </si>
  <si>
    <t>Отдельное мероприятие «Информирование населения об антикоррупционной деятельности»</t>
  </si>
  <si>
    <t>19 0 02 00000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</si>
  <si>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</si>
  <si>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19 0 02 20810</t>
  </si>
  <si>
    <t>Отдельное мероприятие "Организация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табакокурения"</t>
  </si>
  <si>
    <t xml:space="preserve">Сведения о фактически произведенных расходах бюджета Яковлевского муниципального района за 2022 год по муниципальным программам </t>
  </si>
  <si>
    <t>исполнено за 2022 год</t>
  </si>
  <si>
    <t>02 2 01 R3040</t>
  </si>
  <si>
    <t>Проведение работ по сохранению объектов культурного наследия</t>
  </si>
  <si>
    <t>Приобретение и поставка спортивного инвентаря, спортивного оборудования и иного имущества для развития массового спорта</t>
  </si>
  <si>
    <t>08 0 Р5 92230</t>
  </si>
  <si>
    <t>08 0 P5 S2230</t>
  </si>
  <si>
    <t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</t>
  </si>
  <si>
    <t>08 0 01 21060</t>
  </si>
  <si>
    <t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</t>
  </si>
  <si>
    <t>08 0 01 21070</t>
  </si>
  <si>
    <t>Приобретение спортивного оборудования для образовательных учреждений Яковлевского муниципального района (снегоуборочная машина)</t>
  </si>
  <si>
    <t>08 0 01 21090</t>
  </si>
  <si>
    <t>Основное мероприятие "Мероприятия по реализации общественно-значимых проектов по благоустройству сельских территорий"</t>
  </si>
  <si>
    <t>13 2 02 00000</t>
  </si>
  <si>
    <t>Ремонт асфальтобетонного покрытия пер. Набережный, 14, с.Варфоломеевка (от а/д ул. Завитая до МБДОУ)</t>
  </si>
  <si>
    <t>13 2 02 21020</t>
  </si>
  <si>
    <t>Ремонт асфальтобетонного покрытия ул. Советская, 69, с. Яковлевка (подъезд к СОШ с. Яковлевка от ул. Советская)</t>
  </si>
  <si>
    <t>13 2 02 21030</t>
  </si>
  <si>
    <t>Основное мероприятие "Финансовая поддержка субъектам социального предпринимательства"</t>
  </si>
  <si>
    <t>15 1 04 00000</t>
  </si>
  <si>
    <t>Финансовая поддержка субъектам социального предпринимательства</t>
  </si>
  <si>
    <t>15 1 04 21150</t>
  </si>
  <si>
    <t>Осуществление отдельных государственных полномочий по расчету и предоставлению дотаций на выравнивание бюджетной обеспеченности бюджетам поселений, входящих в их состав</t>
  </si>
  <si>
    <t>Основное мероприятие "Муниципальное управление в Яковлевском муниципальном районе"</t>
  </si>
  <si>
    <t>15 2 04 00000</t>
  </si>
  <si>
    <t>15 2 04 10030</t>
  </si>
  <si>
    <t>Отдельное мероприятие «Мероприятия по переселению граждан из аварийного жилищного фонда»</t>
  </si>
  <si>
    <t>16 0 04 00000</t>
  </si>
  <si>
    <t>Мероприятия по переселению граждан из аварийного жилищного фонда</t>
  </si>
  <si>
    <t>16 0 04 20780</t>
  </si>
  <si>
    <t>Муниципальная программа "Профилактика правонарушений на территории Яковлевского муниципального района" на 2021 - 2025 годы</t>
  </si>
  <si>
    <t>18 0 00 00000</t>
  </si>
  <si>
    <t>Отдельное мероприятие "Общая профилактика правонарушений на территории Яковлевского муниципального района"</t>
  </si>
  <si>
    <t>18 0 01 00000</t>
  </si>
  <si>
    <t>Изготовление (приобретение), распространение наглядно-агитационной продукции (листовки, буклеты, памятки и т.д.) по привлечению жителей Яковлевского муниципального района к охране общественного порядка</t>
  </si>
  <si>
    <t>18 0 01 20820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</si>
  <si>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</si>
  <si>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</si>
  <si>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</si>
  <si>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18 0 01 20840</t>
  </si>
  <si>
    <t>Мероприятия по укреплению общественной безопасности в учреждениях дошкольного образования</t>
  </si>
  <si>
    <t>18 0 01 20850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</si>
  <si>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</si>
  <si>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18 0 01 20860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</si>
  <si>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</si>
  <si>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18 0 01 21100</t>
  </si>
  <si>
    <t>Отдельное мероприятие "Профилактика безнадзорности и правонарушений несовершеннолетних на территории Яковлевского муниципального района"</t>
  </si>
  <si>
    <t>18 0 02 00000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</si>
  <si>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</si>
  <si>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18 0 02 20870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</si>
  <si>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</si>
  <si>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18 0 02 20880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</si>
  <si>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района</t>
  </si>
  <si>
    <t>18 0 02 20890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</si>
  <si>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</si>
  <si>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18 0 02 20900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</si>
  <si>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</si>
  <si>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18 0 02 20910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</si>
  <si>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</si>
  <si>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18 0 02 20920</t>
  </si>
  <si>
    <t>Отдельное мероприятие "Мероприятия по профилактике экстремизма и терроризма на территории Яковлевского муниципального района"</t>
  </si>
  <si>
    <t>18 0 03 00000</t>
  </si>
  <si>
    <t>Изготовление (приобретение) наглядно-агитационной продукции по противодействию идеологии терроризма и экстремизма</t>
  </si>
  <si>
    <t>18 0 03 20930</t>
  </si>
  <si>
    <t>Мероприятия по профилактике экстремизма и терроризма в молодежной среде</t>
  </si>
  <si>
    <t>18 0 03 20940</t>
  </si>
  <si>
    <t>Установка наружного и внутреннего видеонаблюдения (камеры видеонаблюдения иприобретение оборудования для подключения)</t>
  </si>
  <si>
    <t>18 0 03 20950</t>
  </si>
  <si>
    <t>Установка наружного освещения (прожекторы, блоки управления и приобретение оборудования для подключения)</t>
  </si>
  <si>
    <t>18 0 03 20960</t>
  </si>
  <si>
    <t>Мероприятия по профилактике экстремизма и терроризма в учреждениях дошкольного образования</t>
  </si>
  <si>
    <t>18 0 03 21120</t>
  </si>
  <si>
    <t>Мероприятия попрофилактикеэкстремизма и терроризма в учреждениях начального общего, основного общего и среднего образования</t>
  </si>
  <si>
    <t>18 0 03 21130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</si>
  <si>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района"</t>
  </si>
  <si>
    <t>18 0 04 00000</t>
  </si>
  <si>
    <t>Изготовление (приобретение) экипировки народного дружинника</t>
  </si>
  <si>
    <t>18 0 04 20970</t>
  </si>
  <si>
    <t>Отдельное мероприятие "Профилактика наркомании на территории Яковлевского муниципального района"</t>
  </si>
  <si>
    <t>18 0 05 00000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</si>
  <si>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</si>
  <si>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18 0 05 20980</t>
  </si>
  <si>
    <t>Мероприятия по противодействию распространения наркотиков в молодежной среде</t>
  </si>
  <si>
    <t>18 0 05 20990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</si>
  <si>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района</t>
  </si>
  <si>
    <t>18 0 05 21000</t>
  </si>
  <si>
    <t>02 1 01 92360</t>
  </si>
  <si>
    <t>02 1 01 S2360</t>
  </si>
  <si>
    <t>Реализация проектов инициативного бюджетирования по направлению "Твой проект"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</si>
  <si>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</si>
  <si>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</si>
  <si>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</si>
  <si>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</si>
  <si>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Обеспечение персонифицированного финансирования</t>
  </si>
  <si>
    <t>02 3 01 21160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</si>
  <si>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</si>
  <si>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03 0 01 80100</t>
  </si>
  <si>
    <t>Капитальный ремонт муниципальных учреждений</t>
  </si>
  <si>
    <t>04 1 01 40080</t>
  </si>
  <si>
    <t>Основное мероприятие "Строительство библиотек"</t>
  </si>
  <si>
    <t>04 2 02 00000</t>
  </si>
  <si>
    <t>Капитальное строительство здания библиотеки с. Достоевка муниципального казенного учреждения "Межпоселенческая библиотека" Яковлевского муниципального района, включая разработку проектно-сметной документации</t>
  </si>
  <si>
    <t>04 2 01 40130</t>
  </si>
  <si>
    <t>04 3 02 L2990</t>
  </si>
  <si>
    <t>Отдельное мероприятие "Осуществление мер социальной поддержки педагогическим работникам муниципальных образователных организаций"</t>
  </si>
  <si>
    <t>04 0 02 00000</t>
  </si>
  <si>
    <t>Меры социальной поддержки педагогических работников муниципальных образовательных организаций Приморского края</t>
  </si>
  <si>
    <t>04 0 Е1 93140</t>
  </si>
  <si>
    <t>Проведение мероприятий по обеспечению пожарной безопасности в населенных пунктах</t>
  </si>
  <si>
    <t>06 1 01 21140</t>
  </si>
  <si>
    <t>Расходы на проектирование (включая государственную экспертизу), строительство спортивной площадки при МБОУ СОШ №2 с.Новосысоевка</t>
  </si>
  <si>
    <t>08 0 01 21150</t>
  </si>
  <si>
    <t>Благоустройство хоккейных коробок, спортивных площадок</t>
  </si>
  <si>
    <t>08 0 01 21190</t>
  </si>
  <si>
    <t>Плоскостное спортивное сооружение. Спортивный комплекс (тренажерный сектор) с. Покровка, в том числе: закупка, монтаж спортивно-технологического оборудования, разработка пректно-сметной документации</t>
  </si>
  <si>
    <t>08 0 01 21220</t>
  </si>
  <si>
    <t>Ремонт, реконструкция спортивных залов</t>
  </si>
  <si>
    <t>08 0 01 40130</t>
  </si>
  <si>
    <t>Отдельное мероприятие "Организация  транспортного обслуживания населения"</t>
  </si>
  <si>
    <t>10 0 06 00000</t>
  </si>
  <si>
    <t>Предоставление субсидий перевозчикам в целях возмещения части затрат на выполнение работ, связанных с осуществлением регулярных перевозок по регулируемым тарифам автомобильным транспортом по муниципальным маршрутам в границвхЯковлевского муниципального района</t>
  </si>
  <si>
    <t>10 0 06 21170</t>
  </si>
  <si>
    <t>Управление и распоряжение имуществом, находящимся в собственности и ведении Яковлевского муниципального района</t>
  </si>
  <si>
    <t>15 0 02 21200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</si>
</sst>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0_р_._-;\-* #,##0.00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164" fontId="3" fillId="2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0" borderId="2" xfId="0" applyFont="1" applyBorder="1" applyAlignment="1">
      <alignment wrapText="1"/>
    </xf>
    <xf numFmtId="164" fontId="2" fillId="2" borderId="1" xfId="1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3" fillId="2" borderId="1" xfId="1" applyFont="1" applyFill="1" applyBorder="1"/>
    <xf numFmtId="164" fontId="3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2" borderId="0" xfId="0" applyFill="1"/>
    <xf numFmtId="0" fontId="10" fillId="0" borderId="1" xfId="0" applyFont="1" applyBorder="1" applyAlignment="1">
      <alignment horizontal="left" vertical="center" wrapText="1"/>
    </xf>
    <xf numFmtId="164" fontId="19" fillId="2" borderId="0" xfId="1" applyFont="1" applyFill="1"/>
    <xf numFmtId="0" fontId="16" fillId="0" borderId="1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64" fontId="8" fillId="2" borderId="1" xfId="1" applyFont="1" applyFill="1" applyBorder="1"/>
    <xf numFmtId="0" fontId="4" fillId="2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64" fontId="2" fillId="2" borderId="2" xfId="1" applyFont="1" applyFill="1" applyBorder="1" applyAlignment="1">
      <alignment horizontal="center"/>
    </xf>
    <xf numFmtId="0" fontId="21" fillId="0" borderId="3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/>
    </xf>
    <xf numFmtId="164" fontId="0" fillId="2" borderId="0" xfId="1" applyFont="1" applyFill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vertical="center"/>
    </xf>
    <xf numFmtId="164" fontId="2" fillId="2" borderId="3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5" fontId="2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164" fontId="3" fillId="2" borderId="2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0" fillId="2" borderId="1" xfId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164" fontId="8" fillId="2" borderId="1" xfId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164" fontId="13" fillId="2" borderId="1" xfId="1" applyFont="1" applyFill="1" applyBorder="1" applyAlignment="1">
      <alignment vertical="center"/>
    </xf>
    <xf numFmtId="164" fontId="10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4" fontId="2" fillId="2" borderId="1" xfId="1" applyFont="1" applyFill="1" applyBorder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0" fillId="0" borderId="0" xfId="0" applyFont="1"/>
    <xf numFmtId="0" fontId="7" fillId="0" borderId="6" xfId="0" applyFont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164" fontId="2" fillId="2" borderId="1" xfId="1" applyFont="1" applyFill="1" applyBorder="1" applyAlignment="1"/>
    <xf numFmtId="4" fontId="22" fillId="2" borderId="1" xfId="0" applyNumberFormat="1" applyFont="1" applyFill="1" applyBorder="1" applyAlignment="1">
      <alignment horizontal="left" vertical="center" wrapText="1"/>
    </xf>
    <xf numFmtId="164" fontId="3" fillId="4" borderId="1" xfId="1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vertical="center"/>
    </xf>
    <xf numFmtId="164" fontId="2" fillId="4" borderId="1" xfId="1" applyFont="1" applyFill="1" applyBorder="1" applyAlignment="1">
      <alignment vertical="center"/>
    </xf>
    <xf numFmtId="0" fontId="16" fillId="2" borderId="9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7" fillId="2" borderId="1" xfId="0" applyFont="1" applyFill="1" applyBorder="1" applyAlignment="1">
      <alignment wrapText="1"/>
    </xf>
    <xf numFmtId="49" fontId="5" fillId="5" borderId="10" xfId="0" applyNumberFormat="1" applyFont="1" applyFill="1" applyBorder="1" applyAlignment="1">
      <alignment horizontal="center" wrapText="1"/>
    </xf>
    <xf numFmtId="164" fontId="3" fillId="4" borderId="1" xfId="1" applyFont="1" applyFill="1" applyBorder="1"/>
    <xf numFmtId="0" fontId="13" fillId="2" borderId="8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10" fillId="2" borderId="2" xfId="0" applyFont="1" applyFill="1" applyBorder="1" applyAlignment="1">
      <alignment wrapText="1"/>
    </xf>
    <xf numFmtId="0" fontId="17" fillId="0" borderId="15" xfId="0" applyFont="1" applyBorder="1" applyAlignment="1">
      <alignment vertical="center" wrapText="1"/>
    </xf>
    <xf numFmtId="0" fontId="13" fillId="2" borderId="2" xfId="0" applyFont="1" applyFill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64" fontId="3" fillId="0" borderId="1" xfId="1" applyFont="1" applyFill="1" applyBorder="1" applyAlignment="1">
      <alignment horizontal="center"/>
    </xf>
    <xf numFmtId="164" fontId="2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164" fontId="0" fillId="0" borderId="0" xfId="1" applyFont="1" applyFill="1"/>
    <xf numFmtId="164" fontId="3" fillId="0" borderId="1" xfId="0" applyNumberFormat="1" applyFont="1" applyFill="1" applyBorder="1"/>
    <xf numFmtId="164" fontId="2" fillId="0" borderId="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2" fillId="0" borderId="1" xfId="0" applyNumberFormat="1" applyFont="1" applyFill="1" applyBorder="1"/>
    <xf numFmtId="164" fontId="2" fillId="0" borderId="1" xfId="1" applyFont="1" applyFill="1" applyBorder="1"/>
    <xf numFmtId="164" fontId="2" fillId="0" borderId="4" xfId="0" applyNumberFormat="1" applyFont="1" applyFill="1" applyBorder="1"/>
    <xf numFmtId="164" fontId="3" fillId="0" borderId="0" xfId="0" applyNumberFormat="1" applyFont="1" applyFill="1"/>
    <xf numFmtId="164" fontId="2" fillId="0" borderId="1" xfId="1" applyFont="1" applyFill="1" applyBorder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164" fontId="0" fillId="0" borderId="0" xfId="1" applyFont="1" applyFill="1" applyAlignment="1">
      <alignment horizontal="center" vertical="center"/>
    </xf>
    <xf numFmtId="164" fontId="0" fillId="0" borderId="0" xfId="1" applyFont="1" applyFill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164" fontId="1" fillId="0" borderId="0" xfId="1" applyFont="1" applyFill="1" applyAlignment="1">
      <alignment horizontal="center"/>
    </xf>
    <xf numFmtId="164" fontId="1" fillId="0" borderId="0" xfId="1" applyFont="1" applyFill="1"/>
    <xf numFmtId="164" fontId="3" fillId="0" borderId="1" xfId="1" applyFont="1" applyFill="1" applyBorder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164" fontId="19" fillId="0" borderId="0" xfId="1" applyFont="1" applyFill="1" applyAlignment="1">
      <alignment horizontal="center" vertical="center"/>
    </xf>
    <xf numFmtId="164" fontId="19" fillId="0" borderId="0" xfId="1" applyFont="1" applyFill="1" applyAlignment="1">
      <alignment vertical="center"/>
    </xf>
    <xf numFmtId="164" fontId="3" fillId="0" borderId="1" xfId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1" fillId="0" borderId="0" xfId="1" applyFont="1" applyFill="1" applyAlignment="1">
      <alignment horizontal="center" vertical="center"/>
    </xf>
    <xf numFmtId="164" fontId="1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3" fillId="0" borderId="0" xfId="1" applyFont="1" applyFill="1" applyAlignment="1">
      <alignment vertical="center"/>
    </xf>
    <xf numFmtId="164" fontId="3" fillId="0" borderId="2" xfId="1" applyFont="1" applyFill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164" fontId="3" fillId="0" borderId="2" xfId="1" applyFont="1" applyFill="1" applyBorder="1" applyAlignment="1">
      <alignment vertical="center" wrapText="1"/>
    </xf>
    <xf numFmtId="164" fontId="2" fillId="0" borderId="2" xfId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4" fontId="10" fillId="0" borderId="1" xfId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164" fontId="3" fillId="0" borderId="1" xfId="1" applyFont="1" applyFill="1" applyBorder="1" applyAlignment="1"/>
    <xf numFmtId="164" fontId="3" fillId="0" borderId="1" xfId="1" applyFont="1" applyFill="1" applyBorder="1"/>
    <xf numFmtId="164" fontId="3" fillId="0" borderId="1" xfId="0" applyNumberFormat="1" applyFont="1" applyFill="1" applyBorder="1" applyAlignment="1"/>
    <xf numFmtId="164" fontId="2" fillId="0" borderId="1" xfId="1" applyFont="1" applyFill="1" applyBorder="1" applyAlignment="1"/>
    <xf numFmtId="164" fontId="2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5"/>
  <sheetViews>
    <sheetView tabSelected="1" view="pageBreakPreview" topLeftCell="Q244" zoomScale="150" zoomScaleNormal="150" zoomScaleSheetLayoutView="150" workbookViewId="0">
      <selection activeCell="H236" sqref="H236"/>
    </sheetView>
  </sheetViews>
  <sheetFormatPr defaultRowHeight="15" x14ac:dyDescent="0.2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64.5703125" customWidth="1"/>
    <col min="7" max="7" width="7.42578125" hidden="1" customWidth="1"/>
    <col min="8" max="8" width="11" customWidth="1"/>
    <col min="9" max="9" width="0.28515625" hidden="1" customWidth="1"/>
    <col min="10" max="10" width="4.28515625" hidden="1" customWidth="1"/>
    <col min="11" max="11" width="5.28515625" hidden="1" customWidth="1"/>
    <col min="12" max="12" width="6.140625" hidden="1" customWidth="1"/>
    <col min="13" max="13" width="5.42578125" hidden="1" customWidth="1"/>
    <col min="14" max="14" width="4.5703125" hidden="1" customWidth="1"/>
    <col min="15" max="15" width="5.85546875" hidden="1" customWidth="1"/>
    <col min="16" max="16" width="5.5703125" hidden="1" customWidth="1"/>
    <col min="17" max="17" width="17.140625" customWidth="1"/>
    <col min="18" max="18" width="18.42578125" customWidth="1"/>
    <col min="19" max="19" width="11" hidden="1" customWidth="1"/>
    <col min="20" max="20" width="11.7109375" hidden="1" customWidth="1"/>
    <col min="21" max="21" width="8.85546875" hidden="1" customWidth="1"/>
    <col min="22" max="22" width="18.140625" customWidth="1"/>
    <col min="23" max="23" width="14.28515625" customWidth="1"/>
    <col min="24" max="24" width="11.85546875" customWidth="1"/>
    <col min="25" max="25" width="52.85546875" customWidth="1"/>
  </cols>
  <sheetData>
    <row r="1" spans="1:25" ht="12.6" customHeight="1" x14ac:dyDescent="0.25"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5" ht="31.15" customHeight="1" x14ac:dyDescent="0.25">
      <c r="F2" s="176" t="s">
        <v>497</v>
      </c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</row>
    <row r="3" spans="1:25" ht="16.149999999999999" customHeight="1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7"/>
      <c r="S3" s="1"/>
      <c r="W3" s="1" t="s">
        <v>366</v>
      </c>
    </row>
    <row r="4" spans="1:25" ht="16.149999999999999" customHeight="1" x14ac:dyDescent="0.25">
      <c r="A4" s="42"/>
      <c r="B4" s="42"/>
      <c r="C4" s="42"/>
      <c r="D4" s="42"/>
      <c r="E4" s="42"/>
      <c r="F4" s="164" t="s">
        <v>39</v>
      </c>
      <c r="G4" s="42"/>
      <c r="H4" s="166" t="s">
        <v>37</v>
      </c>
      <c r="I4" s="162" t="s">
        <v>40</v>
      </c>
      <c r="J4" s="163"/>
      <c r="K4" s="163"/>
      <c r="L4" s="168"/>
      <c r="M4" s="162" t="s">
        <v>201</v>
      </c>
      <c r="N4" s="163"/>
      <c r="O4" s="163"/>
      <c r="P4" s="168"/>
      <c r="Q4" s="162" t="s">
        <v>41</v>
      </c>
      <c r="R4" s="163"/>
      <c r="S4" s="163"/>
      <c r="T4" s="163"/>
      <c r="U4" s="163"/>
      <c r="V4" s="163"/>
      <c r="W4" s="163"/>
      <c r="X4" s="163"/>
      <c r="Y4" s="168"/>
    </row>
    <row r="5" spans="1:25" ht="44.45" customHeight="1" x14ac:dyDescent="0.25">
      <c r="A5" s="6"/>
      <c r="B5" s="162" t="s">
        <v>0</v>
      </c>
      <c r="C5" s="163"/>
      <c r="D5" s="163"/>
      <c r="E5" s="163"/>
      <c r="F5" s="165"/>
      <c r="G5" s="44" t="s">
        <v>36</v>
      </c>
      <c r="H5" s="167"/>
      <c r="I5" s="43" t="s">
        <v>374</v>
      </c>
      <c r="J5" s="43" t="s">
        <v>375</v>
      </c>
      <c r="K5" s="43" t="s">
        <v>368</v>
      </c>
      <c r="L5" s="43" t="s">
        <v>202</v>
      </c>
      <c r="M5" s="43" t="s">
        <v>374</v>
      </c>
      <c r="N5" s="43" t="s">
        <v>375</v>
      </c>
      <c r="O5" s="43" t="s">
        <v>368</v>
      </c>
      <c r="P5" s="43" t="s">
        <v>202</v>
      </c>
      <c r="Q5" s="43" t="s">
        <v>374</v>
      </c>
      <c r="R5" s="43" t="s">
        <v>375</v>
      </c>
      <c r="S5" s="43" t="s">
        <v>203</v>
      </c>
      <c r="T5" s="43" t="s">
        <v>202</v>
      </c>
      <c r="U5" s="43" t="s">
        <v>204</v>
      </c>
      <c r="V5" s="43" t="s">
        <v>498</v>
      </c>
      <c r="W5" s="43" t="s">
        <v>202</v>
      </c>
      <c r="X5" s="12" t="s">
        <v>376</v>
      </c>
      <c r="Y5" s="12" t="s">
        <v>377</v>
      </c>
    </row>
    <row r="6" spans="1:25" ht="14.45" customHeight="1" x14ac:dyDescent="0.25">
      <c r="A6" s="6"/>
      <c r="B6" s="5" t="s">
        <v>1</v>
      </c>
      <c r="C6" s="5" t="s">
        <v>2</v>
      </c>
      <c r="D6" s="5" t="s">
        <v>3</v>
      </c>
      <c r="E6" s="5" t="s">
        <v>4</v>
      </c>
      <c r="F6" s="12">
        <v>1</v>
      </c>
      <c r="G6" s="12">
        <v>2</v>
      </c>
      <c r="H6" s="12">
        <v>2</v>
      </c>
      <c r="I6" s="12"/>
      <c r="J6" s="37">
        <v>4</v>
      </c>
      <c r="K6" s="37">
        <v>5</v>
      </c>
      <c r="L6" s="37">
        <v>6</v>
      </c>
      <c r="M6" s="37"/>
      <c r="N6" s="37">
        <v>7</v>
      </c>
      <c r="O6" s="37">
        <v>8</v>
      </c>
      <c r="P6" s="37">
        <v>9</v>
      </c>
      <c r="Q6" s="37">
        <v>3</v>
      </c>
      <c r="R6" s="37">
        <v>4</v>
      </c>
      <c r="S6" s="2"/>
      <c r="T6" s="3"/>
      <c r="V6" s="45">
        <v>5</v>
      </c>
      <c r="W6" s="45">
        <v>6</v>
      </c>
      <c r="X6" s="45">
        <v>7</v>
      </c>
      <c r="Y6" s="45">
        <v>8</v>
      </c>
    </row>
    <row r="7" spans="1:25" ht="27.6" customHeight="1" x14ac:dyDescent="0.25">
      <c r="A7" s="9" t="s">
        <v>5</v>
      </c>
      <c r="B7" s="5"/>
      <c r="C7" s="7"/>
      <c r="D7" s="7"/>
      <c r="E7" s="5"/>
      <c r="F7" s="18" t="s">
        <v>245</v>
      </c>
      <c r="G7" s="40" t="s">
        <v>38</v>
      </c>
      <c r="H7" s="40" t="s">
        <v>73</v>
      </c>
      <c r="I7" s="40"/>
      <c r="J7" s="25" t="e">
        <f>SUM(#REF!,J15,J27,J34)</f>
        <v>#REF!</v>
      </c>
      <c r="K7" s="25" t="e">
        <f>SUM(#REF!,K15,K27,K34)</f>
        <v>#REF!</v>
      </c>
      <c r="L7" s="25" t="e">
        <f t="shared" ref="L7:L11" si="0">SUM(K7/J7*100)</f>
        <v>#REF!</v>
      </c>
      <c r="M7" s="25"/>
      <c r="N7" s="25" t="e">
        <f>SUM(#REF!,N15,N26,N27,N35)</f>
        <v>#REF!</v>
      </c>
      <c r="O7" s="25" t="e">
        <f>SUM(#REF!,O15,O26,O27,O35)</f>
        <v>#REF!</v>
      </c>
      <c r="P7" s="25" t="e">
        <f>SUM(O7/N7*100)</f>
        <v>#REF!</v>
      </c>
      <c r="Q7" s="177">
        <f>SUM(Q8+Q15+Q27+Q34+Q36)</f>
        <v>341114764.30000001</v>
      </c>
      <c r="R7" s="177">
        <f>SUM(R8+R15+R27+R34+R36)</f>
        <v>332074035.53000003</v>
      </c>
      <c r="S7" s="178"/>
      <c r="T7" s="179"/>
      <c r="U7" s="180"/>
      <c r="V7" s="177">
        <f>SUM(V8+V15+V27+V34+V36)</f>
        <v>331444290.10000008</v>
      </c>
      <c r="W7" s="181">
        <f t="shared" ref="W7:W10" si="1">SUM(V7/R7*100)</f>
        <v>99.810359931033204</v>
      </c>
      <c r="X7" s="122">
        <f>SUM(V7/Q7*100)</f>
        <v>97.16503792503832</v>
      </c>
      <c r="Y7" s="123"/>
    </row>
    <row r="8" spans="1:25" ht="27.6" customHeight="1" x14ac:dyDescent="0.25">
      <c r="A8" s="9"/>
      <c r="B8" s="5"/>
      <c r="C8" s="7"/>
      <c r="D8" s="7"/>
      <c r="E8" s="5"/>
      <c r="F8" s="4" t="s">
        <v>246</v>
      </c>
      <c r="G8" s="23" t="s">
        <v>23</v>
      </c>
      <c r="H8" s="40" t="s">
        <v>74</v>
      </c>
      <c r="I8" s="40"/>
      <c r="J8" s="25">
        <f>SUM(J10:J10)</f>
        <v>291919.34999999998</v>
      </c>
      <c r="K8" s="25">
        <f>SUM(K9)</f>
        <v>291919.34999999998</v>
      </c>
      <c r="L8" s="25">
        <f t="shared" ref="L8:L9" si="2">SUM(K8/J8*100)</f>
        <v>100</v>
      </c>
      <c r="M8" s="25"/>
      <c r="N8" s="25">
        <f>SUM(N10:N10)</f>
        <v>0</v>
      </c>
      <c r="O8" s="25">
        <f>SUM(O9)</f>
        <v>0</v>
      </c>
      <c r="P8" s="25" t="e">
        <f>SUM(O8/N8*100)</f>
        <v>#DIV/0!</v>
      </c>
      <c r="Q8" s="177">
        <f>SUM(Q9)</f>
        <v>60248725</v>
      </c>
      <c r="R8" s="177">
        <f>SUM(R9)</f>
        <v>57598947.170000002</v>
      </c>
      <c r="S8" s="178"/>
      <c r="T8" s="179"/>
      <c r="U8" s="180"/>
      <c r="V8" s="177">
        <f>SUM(V9)</f>
        <v>57598947.170000002</v>
      </c>
      <c r="W8" s="181">
        <f t="shared" ref="W8:W9" si="3">SUM(V8/R8*100)</f>
        <v>100</v>
      </c>
      <c r="X8" s="122">
        <f>SUM(V8/Q8*100)</f>
        <v>95.60193542684928</v>
      </c>
      <c r="Y8" s="123"/>
    </row>
    <row r="9" spans="1:25" ht="27.6" customHeight="1" x14ac:dyDescent="0.25">
      <c r="A9" s="9"/>
      <c r="B9" s="5"/>
      <c r="C9" s="7"/>
      <c r="D9" s="7"/>
      <c r="E9" s="5"/>
      <c r="F9" s="27" t="s">
        <v>127</v>
      </c>
      <c r="G9" s="23"/>
      <c r="H9" s="24" t="s">
        <v>78</v>
      </c>
      <c r="I9" s="24"/>
      <c r="J9" s="28">
        <f>SUM(J10:J10)</f>
        <v>291919.34999999998</v>
      </c>
      <c r="K9" s="28">
        <f>SUM(K10:K10)</f>
        <v>291919.34999999998</v>
      </c>
      <c r="L9" s="28">
        <f t="shared" si="2"/>
        <v>100</v>
      </c>
      <c r="M9" s="28"/>
      <c r="N9" s="28">
        <f>SUM(N10:N10)</f>
        <v>0</v>
      </c>
      <c r="O9" s="28">
        <f>SUM(O10:O10)</f>
        <v>0</v>
      </c>
      <c r="P9" s="28" t="e">
        <f>SUM(O9/N9*100)</f>
        <v>#DIV/0!</v>
      </c>
      <c r="Q9" s="182">
        <f>SUM(Q10:Q14)</f>
        <v>60248725</v>
      </c>
      <c r="R9" s="182">
        <f>SUM(R10:R14)</f>
        <v>57598947.170000002</v>
      </c>
      <c r="S9" s="183"/>
      <c r="T9" s="184"/>
      <c r="U9" s="185"/>
      <c r="V9" s="182">
        <f>SUM(V10:V14)</f>
        <v>57598947.170000002</v>
      </c>
      <c r="W9" s="186">
        <f t="shared" si="3"/>
        <v>100</v>
      </c>
      <c r="X9" s="122">
        <f>SUM(V9/Q9*100)</f>
        <v>95.60193542684928</v>
      </c>
      <c r="Y9" s="123"/>
    </row>
    <row r="10" spans="1:25" ht="76.5" customHeight="1" x14ac:dyDescent="0.25">
      <c r="A10" s="6"/>
      <c r="B10" s="5"/>
      <c r="C10" s="7"/>
      <c r="D10" s="7"/>
      <c r="E10" s="5"/>
      <c r="F10" s="19" t="s">
        <v>587</v>
      </c>
      <c r="G10" s="23" t="s">
        <v>23</v>
      </c>
      <c r="H10" s="24" t="s">
        <v>588</v>
      </c>
      <c r="I10" s="24"/>
      <c r="J10" s="28">
        <v>291919.34999999998</v>
      </c>
      <c r="K10" s="28">
        <v>291919.34999999998</v>
      </c>
      <c r="L10" s="28">
        <f t="shared" si="0"/>
        <v>100</v>
      </c>
      <c r="M10" s="28"/>
      <c r="N10" s="28">
        <v>0</v>
      </c>
      <c r="O10" s="28">
        <v>0</v>
      </c>
      <c r="P10" s="25">
        <v>0</v>
      </c>
      <c r="Q10" s="182">
        <v>0</v>
      </c>
      <c r="R10" s="182">
        <v>36815.94</v>
      </c>
      <c r="S10" s="183"/>
      <c r="T10" s="184"/>
      <c r="U10" s="185"/>
      <c r="V10" s="187">
        <v>36815.94</v>
      </c>
      <c r="W10" s="188">
        <f t="shared" si="1"/>
        <v>100</v>
      </c>
      <c r="X10" s="122">
        <v>0</v>
      </c>
      <c r="Y10" s="123"/>
    </row>
    <row r="11" spans="1:25" ht="45" customHeight="1" x14ac:dyDescent="0.25">
      <c r="A11" s="6"/>
      <c r="B11" s="5"/>
      <c r="C11" s="7"/>
      <c r="D11" s="7"/>
      <c r="E11" s="5"/>
      <c r="F11" s="19" t="s">
        <v>42</v>
      </c>
      <c r="G11" s="23" t="s">
        <v>23</v>
      </c>
      <c r="H11" s="24" t="s">
        <v>75</v>
      </c>
      <c r="I11" s="24"/>
      <c r="J11" s="28">
        <v>17159533.460000001</v>
      </c>
      <c r="K11" s="28">
        <v>17159533.460000001</v>
      </c>
      <c r="L11" s="28">
        <f t="shared" si="0"/>
        <v>100</v>
      </c>
      <c r="M11" s="28"/>
      <c r="N11" s="28">
        <v>0</v>
      </c>
      <c r="O11" s="28">
        <v>0</v>
      </c>
      <c r="P11" s="25">
        <v>0</v>
      </c>
      <c r="Q11" s="182">
        <v>25500000</v>
      </c>
      <c r="R11" s="182">
        <v>18145543.199999999</v>
      </c>
      <c r="S11" s="183"/>
      <c r="T11" s="184"/>
      <c r="U11" s="185"/>
      <c r="V11" s="187">
        <v>18145543.199999999</v>
      </c>
      <c r="W11" s="186">
        <f t="shared" ref="W11:W16" si="4">SUM(V11/R11*100)</f>
        <v>100</v>
      </c>
      <c r="X11" s="122">
        <f t="shared" ref="X11:X14" si="5">SUM(V11/Q11*100)</f>
        <v>71.158992941176464</v>
      </c>
      <c r="Y11" s="123"/>
    </row>
    <row r="12" spans="1:25" ht="57" customHeight="1" x14ac:dyDescent="0.25">
      <c r="A12" s="6"/>
      <c r="B12" s="5"/>
      <c r="C12" s="7"/>
      <c r="D12" s="7"/>
      <c r="E12" s="5"/>
      <c r="F12" s="19" t="s">
        <v>586</v>
      </c>
      <c r="G12" s="23"/>
      <c r="H12" s="24" t="s">
        <v>584</v>
      </c>
      <c r="I12" s="24"/>
      <c r="J12" s="28"/>
      <c r="K12" s="28"/>
      <c r="L12" s="28"/>
      <c r="M12" s="28"/>
      <c r="N12" s="28"/>
      <c r="O12" s="28"/>
      <c r="P12" s="25"/>
      <c r="Q12" s="182">
        <v>0</v>
      </c>
      <c r="R12" s="182">
        <v>3000000</v>
      </c>
      <c r="S12" s="183"/>
      <c r="T12" s="184"/>
      <c r="U12" s="185"/>
      <c r="V12" s="187">
        <v>3000000</v>
      </c>
      <c r="W12" s="186">
        <f t="shared" si="4"/>
        <v>100</v>
      </c>
      <c r="X12" s="122">
        <v>0</v>
      </c>
      <c r="Y12" s="123"/>
    </row>
    <row r="13" spans="1:25" ht="33.6" customHeight="1" x14ac:dyDescent="0.25">
      <c r="A13" s="6"/>
      <c r="B13" s="5"/>
      <c r="C13" s="7"/>
      <c r="D13" s="7"/>
      <c r="E13" s="5"/>
      <c r="F13" s="19" t="s">
        <v>586</v>
      </c>
      <c r="G13" s="23"/>
      <c r="H13" s="24" t="s">
        <v>585</v>
      </c>
      <c r="I13" s="24"/>
      <c r="J13" s="28"/>
      <c r="K13" s="28"/>
      <c r="L13" s="28"/>
      <c r="M13" s="28"/>
      <c r="N13" s="28"/>
      <c r="O13" s="28"/>
      <c r="P13" s="25"/>
      <c r="Q13" s="182">
        <v>0</v>
      </c>
      <c r="R13" s="182">
        <v>30303.03</v>
      </c>
      <c r="S13" s="183"/>
      <c r="T13" s="184"/>
      <c r="U13" s="185"/>
      <c r="V13" s="187">
        <v>30303.03</v>
      </c>
      <c r="W13" s="186">
        <f t="shared" si="4"/>
        <v>100</v>
      </c>
      <c r="X13" s="122">
        <v>0</v>
      </c>
      <c r="Y13" s="123"/>
    </row>
    <row r="14" spans="1:25" ht="37.9" customHeight="1" x14ac:dyDescent="0.25">
      <c r="A14" s="6"/>
      <c r="B14" s="5"/>
      <c r="C14" s="7"/>
      <c r="D14" s="7"/>
      <c r="E14" s="5"/>
      <c r="F14" s="19" t="s">
        <v>43</v>
      </c>
      <c r="G14" s="23" t="s">
        <v>23</v>
      </c>
      <c r="H14" s="24" t="s">
        <v>76</v>
      </c>
      <c r="I14" s="24"/>
      <c r="J14" s="28">
        <v>0</v>
      </c>
      <c r="K14" s="28">
        <v>0</v>
      </c>
      <c r="L14" s="28">
        <v>0</v>
      </c>
      <c r="M14" s="28"/>
      <c r="N14" s="28">
        <v>42388000</v>
      </c>
      <c r="O14" s="28">
        <v>42388000</v>
      </c>
      <c r="P14" s="28">
        <f>SUM(O14/N14*100)</f>
        <v>100</v>
      </c>
      <c r="Q14" s="182">
        <v>34748725</v>
      </c>
      <c r="R14" s="182">
        <v>36386285</v>
      </c>
      <c r="S14" s="183"/>
      <c r="T14" s="184"/>
      <c r="U14" s="185"/>
      <c r="V14" s="187">
        <v>36386285</v>
      </c>
      <c r="W14" s="186">
        <f t="shared" si="4"/>
        <v>100</v>
      </c>
      <c r="X14" s="122">
        <f t="shared" si="5"/>
        <v>104.71257578515471</v>
      </c>
      <c r="Y14" s="123"/>
    </row>
    <row r="15" spans="1:25" ht="29.45" customHeight="1" x14ac:dyDescent="0.25">
      <c r="A15" s="6" t="s">
        <v>8</v>
      </c>
      <c r="B15" s="5">
        <v>980</v>
      </c>
      <c r="C15" s="7" t="s">
        <v>6</v>
      </c>
      <c r="D15" s="7"/>
      <c r="E15" s="5"/>
      <c r="F15" s="53" t="s">
        <v>247</v>
      </c>
      <c r="G15" s="23" t="s">
        <v>23</v>
      </c>
      <c r="H15" s="40" t="s">
        <v>77</v>
      </c>
      <c r="I15" s="40"/>
      <c r="J15" s="25">
        <f>SUM(J16)</f>
        <v>42832859.420000002</v>
      </c>
      <c r="K15" s="25">
        <f>SUM(K16)</f>
        <v>39567980.069999993</v>
      </c>
      <c r="L15" s="25">
        <f>SUM(K15/J15*100)</f>
        <v>92.377629244907382</v>
      </c>
      <c r="M15" s="25"/>
      <c r="N15" s="25">
        <f>SUM(N16)</f>
        <v>160586128.40000001</v>
      </c>
      <c r="O15" s="25">
        <f>SUM(O16)</f>
        <v>156326678.56999999</v>
      </c>
      <c r="P15" s="25">
        <f>SUM(O15/N15*100)</f>
        <v>97.347560544339018</v>
      </c>
      <c r="Q15" s="177">
        <f>SUM(Q16)</f>
        <v>239402199.30000001</v>
      </c>
      <c r="R15" s="177">
        <f>SUM(R16)</f>
        <v>230952092.27000001</v>
      </c>
      <c r="S15" s="178"/>
      <c r="T15" s="179"/>
      <c r="U15" s="180"/>
      <c r="V15" s="177">
        <f>SUM(V16)</f>
        <v>230907902.73000002</v>
      </c>
      <c r="W15" s="189">
        <f t="shared" si="4"/>
        <v>99.9808663608259</v>
      </c>
      <c r="X15" s="122">
        <f>SUM(V15/Q15*100)</f>
        <v>96.451871956549738</v>
      </c>
      <c r="Y15" s="123"/>
    </row>
    <row r="16" spans="1:25" ht="24.6" customHeight="1" x14ac:dyDescent="0.25">
      <c r="A16" s="6"/>
      <c r="B16" s="5"/>
      <c r="C16" s="7"/>
      <c r="D16" s="7"/>
      <c r="E16" s="5"/>
      <c r="F16" s="26" t="s">
        <v>128</v>
      </c>
      <c r="G16" s="23"/>
      <c r="H16" s="41" t="s">
        <v>79</v>
      </c>
      <c r="I16" s="41"/>
      <c r="J16" s="28">
        <f>SUM(J17:J22)</f>
        <v>42832859.420000002</v>
      </c>
      <c r="K16" s="28">
        <f>SUM(K17:K22)</f>
        <v>39567980.069999993</v>
      </c>
      <c r="L16" s="28">
        <f>SUM(K16/J16*100)</f>
        <v>92.377629244907382</v>
      </c>
      <c r="M16" s="28"/>
      <c r="N16" s="28">
        <f>SUM(N17:N22)</f>
        <v>160586128.40000001</v>
      </c>
      <c r="O16" s="28">
        <f>SUM(O17:O22)</f>
        <v>156326678.56999999</v>
      </c>
      <c r="P16" s="28">
        <f>SUM(O16/N16*100)</f>
        <v>97.347560544339018</v>
      </c>
      <c r="Q16" s="182">
        <f>SUM(Q17:Q26)</f>
        <v>239402199.30000001</v>
      </c>
      <c r="R16" s="182">
        <f>SUM(R17:R26)</f>
        <v>230952092.27000001</v>
      </c>
      <c r="S16" s="178"/>
      <c r="T16" s="179"/>
      <c r="U16" s="180"/>
      <c r="V16" s="182">
        <f>SUM(V17:V26)</f>
        <v>230907902.73000002</v>
      </c>
      <c r="W16" s="186">
        <f t="shared" si="4"/>
        <v>99.9808663608259</v>
      </c>
      <c r="X16" s="122">
        <f>SUM(V16/Q16*100)</f>
        <v>96.451871956549738</v>
      </c>
      <c r="Y16" s="123"/>
    </row>
    <row r="17" spans="1:26" ht="54.75" customHeight="1" x14ac:dyDescent="0.25">
      <c r="A17" s="6"/>
      <c r="B17" s="5"/>
      <c r="C17" s="7"/>
      <c r="D17" s="7"/>
      <c r="E17" s="5"/>
      <c r="F17" s="148" t="s">
        <v>589</v>
      </c>
      <c r="G17" s="23"/>
      <c r="H17" s="41" t="s">
        <v>590</v>
      </c>
      <c r="I17" s="41"/>
      <c r="J17" s="28">
        <v>861222.65</v>
      </c>
      <c r="K17" s="28">
        <v>861222.65</v>
      </c>
      <c r="L17" s="28">
        <f>SUM(K17/J17*100)</f>
        <v>100</v>
      </c>
      <c r="M17" s="28"/>
      <c r="N17" s="28">
        <v>0</v>
      </c>
      <c r="O17" s="28">
        <v>0</v>
      </c>
      <c r="P17" s="28">
        <v>0</v>
      </c>
      <c r="Q17" s="182">
        <v>0</v>
      </c>
      <c r="R17" s="182">
        <v>87040</v>
      </c>
      <c r="S17" s="178"/>
      <c r="T17" s="179"/>
      <c r="U17" s="180"/>
      <c r="V17" s="187">
        <v>87040</v>
      </c>
      <c r="W17" s="186">
        <f t="shared" ref="W17" si="6">SUM(V17/R17*100)</f>
        <v>100</v>
      </c>
      <c r="X17" s="122">
        <v>0</v>
      </c>
      <c r="Y17" s="123"/>
    </row>
    <row r="18" spans="1:26" ht="48.6" customHeight="1" x14ac:dyDescent="0.25">
      <c r="A18" s="6"/>
      <c r="B18" s="5"/>
      <c r="C18" s="7"/>
      <c r="D18" s="7"/>
      <c r="E18" s="5"/>
      <c r="F18" s="54" t="s">
        <v>42</v>
      </c>
      <c r="G18" s="73" t="s">
        <v>23</v>
      </c>
      <c r="H18" s="73" t="s">
        <v>80</v>
      </c>
      <c r="I18" s="73"/>
      <c r="J18" s="74">
        <v>41851903.600000001</v>
      </c>
      <c r="K18" s="74">
        <v>38616565.729999997</v>
      </c>
      <c r="L18" s="74">
        <f>SUM(K18/J18*100)</f>
        <v>92.26955624068674</v>
      </c>
      <c r="M18" s="74"/>
      <c r="N18" s="74">
        <v>0</v>
      </c>
      <c r="O18" s="74">
        <v>0</v>
      </c>
      <c r="P18" s="75">
        <v>0</v>
      </c>
      <c r="Q18" s="190">
        <v>58920000</v>
      </c>
      <c r="R18" s="190">
        <v>65164204.75</v>
      </c>
      <c r="S18" s="191"/>
      <c r="T18" s="192"/>
      <c r="U18" s="193"/>
      <c r="V18" s="194">
        <v>65164204.75</v>
      </c>
      <c r="W18" s="195">
        <f>SUM(V18/R18*100)</f>
        <v>100</v>
      </c>
      <c r="X18" s="88">
        <f t="shared" ref="X18:X25" si="7">SUM(V18/Q18*100)</f>
        <v>110.5977677359131</v>
      </c>
      <c r="Y18" s="123"/>
    </row>
    <row r="19" spans="1:26" ht="22.9" hidden="1" customHeight="1" x14ac:dyDescent="0.25">
      <c r="A19" s="6"/>
      <c r="B19" s="5"/>
      <c r="C19" s="7"/>
      <c r="D19" s="7"/>
      <c r="E19" s="5"/>
      <c r="F19" s="19" t="s">
        <v>63</v>
      </c>
      <c r="G19" s="23" t="s">
        <v>23</v>
      </c>
      <c r="H19" s="23" t="s">
        <v>241</v>
      </c>
      <c r="I19" s="23"/>
      <c r="J19" s="28">
        <v>0</v>
      </c>
      <c r="K19" s="28">
        <v>0</v>
      </c>
      <c r="L19" s="28">
        <v>0</v>
      </c>
      <c r="M19" s="28"/>
      <c r="N19" s="28">
        <v>11973317.4</v>
      </c>
      <c r="O19" s="28">
        <v>8928977.0700000003</v>
      </c>
      <c r="P19" s="28">
        <f t="shared" ref="P19:P27" si="8">SUM(O19/N19*100)</f>
        <v>74.573961181384874</v>
      </c>
      <c r="Q19" s="182"/>
      <c r="R19" s="182"/>
      <c r="S19" s="178"/>
      <c r="T19" s="179"/>
      <c r="U19" s="180"/>
      <c r="V19" s="187"/>
      <c r="W19" s="196" t="e">
        <f>SUM(V19/R19*100)</f>
        <v>#DIV/0!</v>
      </c>
      <c r="X19" s="122" t="e">
        <f t="shared" si="7"/>
        <v>#DIV/0!</v>
      </c>
      <c r="Y19" s="123"/>
    </row>
    <row r="20" spans="1:26" ht="28.15" hidden="1" customHeight="1" x14ac:dyDescent="0.25">
      <c r="A20" s="6"/>
      <c r="B20" s="5"/>
      <c r="C20" s="7"/>
      <c r="D20" s="7"/>
      <c r="E20" s="5"/>
      <c r="F20" s="19" t="s">
        <v>357</v>
      </c>
      <c r="G20" s="23" t="s">
        <v>23</v>
      </c>
      <c r="H20" s="23" t="s">
        <v>358</v>
      </c>
      <c r="I20" s="23"/>
      <c r="J20" s="28">
        <v>119733.17</v>
      </c>
      <c r="K20" s="28">
        <v>90191.69</v>
      </c>
      <c r="L20" s="28">
        <f>SUM(K20/J20*100)</f>
        <v>75.327238057757924</v>
      </c>
      <c r="M20" s="28"/>
      <c r="N20" s="28">
        <v>0</v>
      </c>
      <c r="O20" s="28">
        <v>0</v>
      </c>
      <c r="P20" s="28">
        <v>0</v>
      </c>
      <c r="Q20" s="182"/>
      <c r="R20" s="182"/>
      <c r="S20" s="178"/>
      <c r="T20" s="179"/>
      <c r="U20" s="180"/>
      <c r="V20" s="187"/>
      <c r="W20" s="186" t="e">
        <f t="shared" ref="W20:W46" si="9">SUM(V20/R20*100)</f>
        <v>#DIV/0!</v>
      </c>
      <c r="X20" s="122" t="e">
        <f t="shared" si="7"/>
        <v>#DIV/0!</v>
      </c>
      <c r="Y20" s="123"/>
    </row>
    <row r="21" spans="1:26" ht="37.9" customHeight="1" x14ac:dyDescent="0.25">
      <c r="A21" s="6"/>
      <c r="B21" s="5"/>
      <c r="C21" s="7"/>
      <c r="D21" s="7"/>
      <c r="E21" s="5"/>
      <c r="F21" s="19" t="s">
        <v>44</v>
      </c>
      <c r="G21" s="23" t="s">
        <v>23</v>
      </c>
      <c r="H21" s="23" t="s">
        <v>81</v>
      </c>
      <c r="I21" s="23"/>
      <c r="J21" s="28">
        <v>0</v>
      </c>
      <c r="K21" s="28">
        <v>0</v>
      </c>
      <c r="L21" s="28">
        <v>0</v>
      </c>
      <c r="M21" s="28"/>
      <c r="N21" s="28">
        <v>137884000</v>
      </c>
      <c r="O21" s="28">
        <v>137884000</v>
      </c>
      <c r="P21" s="28">
        <f t="shared" si="8"/>
        <v>100</v>
      </c>
      <c r="Q21" s="182">
        <v>143208151</v>
      </c>
      <c r="R21" s="182">
        <v>130700750</v>
      </c>
      <c r="S21" s="178"/>
      <c r="T21" s="179"/>
      <c r="U21" s="180"/>
      <c r="V21" s="187">
        <v>130700750</v>
      </c>
      <c r="W21" s="186">
        <f t="shared" si="9"/>
        <v>100</v>
      </c>
      <c r="X21" s="122">
        <f t="shared" si="7"/>
        <v>91.26627855142128</v>
      </c>
      <c r="Y21" s="123"/>
    </row>
    <row r="22" spans="1:26" ht="51" customHeight="1" x14ac:dyDescent="0.25">
      <c r="A22" s="6"/>
      <c r="B22" s="5"/>
      <c r="C22" s="7"/>
      <c r="D22" s="7"/>
      <c r="E22" s="5"/>
      <c r="F22" s="19" t="s">
        <v>391</v>
      </c>
      <c r="G22" s="23"/>
      <c r="H22" s="23" t="s">
        <v>242</v>
      </c>
      <c r="I22" s="23"/>
      <c r="J22" s="28">
        <v>0</v>
      </c>
      <c r="K22" s="28">
        <v>0</v>
      </c>
      <c r="L22" s="28">
        <v>0</v>
      </c>
      <c r="M22" s="28"/>
      <c r="N22" s="28">
        <v>10728811</v>
      </c>
      <c r="O22" s="28">
        <v>9513701.5</v>
      </c>
      <c r="P22" s="28">
        <f t="shared" si="8"/>
        <v>88.674332132423615</v>
      </c>
      <c r="Q22" s="182">
        <v>5270000</v>
      </c>
      <c r="R22" s="182">
        <v>5470000</v>
      </c>
      <c r="S22" s="178"/>
      <c r="T22" s="179"/>
      <c r="U22" s="180"/>
      <c r="V22" s="187">
        <v>5470000</v>
      </c>
      <c r="W22" s="186">
        <f t="shared" si="9"/>
        <v>100</v>
      </c>
      <c r="X22" s="122">
        <f t="shared" si="7"/>
        <v>103.79506641366223</v>
      </c>
      <c r="Y22" s="123"/>
    </row>
    <row r="23" spans="1:26" ht="43.15" customHeight="1" x14ac:dyDescent="0.25">
      <c r="A23" s="6"/>
      <c r="B23" s="5"/>
      <c r="C23" s="7"/>
      <c r="D23" s="7"/>
      <c r="E23" s="5"/>
      <c r="F23" s="19" t="s">
        <v>428</v>
      </c>
      <c r="G23" s="23"/>
      <c r="H23" s="23" t="s">
        <v>429</v>
      </c>
      <c r="I23" s="23"/>
      <c r="J23" s="65"/>
      <c r="K23" s="28"/>
      <c r="L23" s="28"/>
      <c r="M23" s="28"/>
      <c r="N23" s="65"/>
      <c r="O23" s="28"/>
      <c r="P23" s="28"/>
      <c r="Q23" s="182">
        <v>13923000</v>
      </c>
      <c r="R23" s="182">
        <v>11532086.890000001</v>
      </c>
      <c r="S23" s="178"/>
      <c r="T23" s="179"/>
      <c r="U23" s="180"/>
      <c r="V23" s="187">
        <v>11487897.35</v>
      </c>
      <c r="W23" s="186">
        <f t="shared" si="9"/>
        <v>99.616812287129747</v>
      </c>
      <c r="X23" s="122">
        <f t="shared" si="7"/>
        <v>82.510215829921705</v>
      </c>
      <c r="Y23" s="123"/>
    </row>
    <row r="24" spans="1:26" ht="37.9" customHeight="1" x14ac:dyDescent="0.25">
      <c r="A24" s="6"/>
      <c r="B24" s="5"/>
      <c r="C24" s="7"/>
      <c r="D24" s="7"/>
      <c r="E24" s="5"/>
      <c r="F24" s="19" t="s">
        <v>427</v>
      </c>
      <c r="G24" s="23"/>
      <c r="H24" s="23" t="s">
        <v>499</v>
      </c>
      <c r="I24" s="23"/>
      <c r="J24" s="65"/>
      <c r="K24" s="28"/>
      <c r="L24" s="28"/>
      <c r="M24" s="28"/>
      <c r="N24" s="65"/>
      <c r="O24" s="28"/>
      <c r="P24" s="28"/>
      <c r="Q24" s="182">
        <v>9777278</v>
      </c>
      <c r="R24" s="182">
        <v>9777278</v>
      </c>
      <c r="S24" s="178"/>
      <c r="T24" s="179"/>
      <c r="U24" s="180"/>
      <c r="V24" s="187">
        <v>9777278</v>
      </c>
      <c r="W24" s="186">
        <f t="shared" si="9"/>
        <v>100</v>
      </c>
      <c r="X24" s="122">
        <f t="shared" si="7"/>
        <v>100</v>
      </c>
      <c r="Y24" s="123"/>
    </row>
    <row r="25" spans="1:26" ht="52.9" customHeight="1" x14ac:dyDescent="0.25">
      <c r="A25" s="6"/>
      <c r="B25" s="5"/>
      <c r="C25" s="7"/>
      <c r="D25" s="7"/>
      <c r="E25" s="5"/>
      <c r="F25" s="19" t="s">
        <v>357</v>
      </c>
      <c r="G25" s="23"/>
      <c r="H25" s="24" t="s">
        <v>358</v>
      </c>
      <c r="I25" s="23"/>
      <c r="J25" s="65"/>
      <c r="K25" s="28"/>
      <c r="L25" s="28"/>
      <c r="M25" s="28"/>
      <c r="N25" s="65"/>
      <c r="O25" s="28"/>
      <c r="P25" s="28"/>
      <c r="Q25" s="182">
        <v>83038</v>
      </c>
      <c r="R25" s="182">
        <v>82207.33</v>
      </c>
      <c r="S25" s="178"/>
      <c r="T25" s="179"/>
      <c r="U25" s="180"/>
      <c r="V25" s="187">
        <v>82207.33</v>
      </c>
      <c r="W25" s="186">
        <f t="shared" si="9"/>
        <v>100</v>
      </c>
      <c r="X25" s="122">
        <f t="shared" si="7"/>
        <v>98.999650762301599</v>
      </c>
      <c r="Y25" s="123"/>
    </row>
    <row r="26" spans="1:26" ht="36" customHeight="1" x14ac:dyDescent="0.25">
      <c r="A26" s="6"/>
      <c r="B26" s="5"/>
      <c r="C26" s="7"/>
      <c r="D26" s="7"/>
      <c r="E26" s="5"/>
      <c r="F26" s="19" t="s">
        <v>454</v>
      </c>
      <c r="G26" s="40"/>
      <c r="H26" s="23" t="s">
        <v>241</v>
      </c>
      <c r="I26" s="28">
        <v>6078</v>
      </c>
      <c r="J26" s="19" t="s">
        <v>392</v>
      </c>
      <c r="K26" s="23"/>
      <c r="L26" s="23" t="s">
        <v>393</v>
      </c>
      <c r="M26" s="28">
        <v>6078</v>
      </c>
      <c r="N26" s="19" t="s">
        <v>392</v>
      </c>
      <c r="O26" s="23"/>
      <c r="P26" s="23" t="s">
        <v>393</v>
      </c>
      <c r="Q26" s="182">
        <v>8220732.2999999998</v>
      </c>
      <c r="R26" s="182">
        <v>8138525.2999999998</v>
      </c>
      <c r="S26" s="178"/>
      <c r="T26" s="197"/>
      <c r="U26" s="198"/>
      <c r="V26" s="187">
        <v>8138525.2999999998</v>
      </c>
      <c r="W26" s="186">
        <f t="shared" ref="W26" si="10">SUM(V26/R26*100)</f>
        <v>100</v>
      </c>
      <c r="X26" s="122">
        <f>SUM(V26/Q26*100)</f>
        <v>99.000003929090354</v>
      </c>
      <c r="Y26" s="123"/>
      <c r="Z26" s="129"/>
    </row>
    <row r="27" spans="1:26" ht="42.6" customHeight="1" x14ac:dyDescent="0.25">
      <c r="A27" s="6"/>
      <c r="B27" s="5"/>
      <c r="C27" s="7"/>
      <c r="D27" s="7"/>
      <c r="E27" s="5"/>
      <c r="F27" s="17" t="s">
        <v>248</v>
      </c>
      <c r="G27" s="23" t="s">
        <v>23</v>
      </c>
      <c r="H27" s="40" t="s">
        <v>82</v>
      </c>
      <c r="I27" s="40"/>
      <c r="J27" s="25">
        <f>SUM(J28,J31)</f>
        <v>15910943.880000001</v>
      </c>
      <c r="K27" s="25">
        <f>SUM(K28,K31)</f>
        <v>15910943.880000001</v>
      </c>
      <c r="L27" s="25">
        <f t="shared" ref="L27:L32" si="11">SUM(K27/J27*100)</f>
        <v>100</v>
      </c>
      <c r="M27" s="25"/>
      <c r="N27" s="25">
        <f>SUM(N28,N31)</f>
        <v>1893058</v>
      </c>
      <c r="O27" s="25">
        <f>SUM(O28,O31)</f>
        <v>1803749.25</v>
      </c>
      <c r="P27" s="25">
        <f t="shared" si="8"/>
        <v>95.282302496806764</v>
      </c>
      <c r="Q27" s="177">
        <f>SUM(Q28+Q31)</f>
        <v>22368840</v>
      </c>
      <c r="R27" s="177">
        <f>SUM(R28+R31)</f>
        <v>23112484.780000001</v>
      </c>
      <c r="S27" s="178"/>
      <c r="T27" s="179"/>
      <c r="U27" s="180"/>
      <c r="V27" s="177">
        <f>SUM(V28+V31)</f>
        <v>23112484.780000001</v>
      </c>
      <c r="W27" s="181">
        <f t="shared" si="9"/>
        <v>100</v>
      </c>
      <c r="X27" s="122">
        <f>SUM(V27/Q27*100)</f>
        <v>103.32446733938818</v>
      </c>
      <c r="Y27" s="123"/>
    </row>
    <row r="28" spans="1:26" ht="42.6" customHeight="1" x14ac:dyDescent="0.25">
      <c r="A28" s="6"/>
      <c r="B28" s="5"/>
      <c r="C28" s="7"/>
      <c r="D28" s="7"/>
      <c r="E28" s="5"/>
      <c r="F28" s="77" t="s">
        <v>129</v>
      </c>
      <c r="G28" s="73"/>
      <c r="H28" s="73" t="s">
        <v>83</v>
      </c>
      <c r="I28" s="73"/>
      <c r="J28" s="74">
        <f>SUM(J30:J30)</f>
        <v>14812501.390000001</v>
      </c>
      <c r="K28" s="74">
        <f>SUM(K30:K30)</f>
        <v>14812501.390000001</v>
      </c>
      <c r="L28" s="74">
        <f>SUM(K28/J28*100)</f>
        <v>100</v>
      </c>
      <c r="M28" s="74"/>
      <c r="N28" s="74">
        <f>SUM(N30:N30)</f>
        <v>0</v>
      </c>
      <c r="O28" s="74">
        <v>0</v>
      </c>
      <c r="P28" s="75">
        <v>0</v>
      </c>
      <c r="Q28" s="190">
        <f>SUM(Q30)</f>
        <v>19221000</v>
      </c>
      <c r="R28" s="190">
        <f>SUM(R29:R30)</f>
        <v>20344155.860000003</v>
      </c>
      <c r="S28" s="191"/>
      <c r="T28" s="192"/>
      <c r="U28" s="193"/>
      <c r="V28" s="190">
        <f>SUM(V29:V30)</f>
        <v>20344155.860000003</v>
      </c>
      <c r="W28" s="195">
        <f>SUM(V28/R28*100)</f>
        <v>100</v>
      </c>
      <c r="X28" s="88">
        <f>SUM(V28/Q28*100)</f>
        <v>105.84337890848552</v>
      </c>
      <c r="Y28" s="149"/>
    </row>
    <row r="29" spans="1:26" ht="42.6" customHeight="1" x14ac:dyDescent="0.25">
      <c r="A29" s="6"/>
      <c r="B29" s="5"/>
      <c r="C29" s="7"/>
      <c r="D29" s="7"/>
      <c r="E29" s="5"/>
      <c r="F29" s="19" t="s">
        <v>591</v>
      </c>
      <c r="G29" s="23"/>
      <c r="H29" s="23" t="s">
        <v>592</v>
      </c>
      <c r="I29" s="73"/>
      <c r="J29" s="74"/>
      <c r="K29" s="74"/>
      <c r="L29" s="74"/>
      <c r="M29" s="74"/>
      <c r="N29" s="74"/>
      <c r="O29" s="74"/>
      <c r="P29" s="75"/>
      <c r="Q29" s="190">
        <v>0</v>
      </c>
      <c r="R29" s="190">
        <v>134911.01</v>
      </c>
      <c r="S29" s="191"/>
      <c r="T29" s="192"/>
      <c r="U29" s="193"/>
      <c r="V29" s="194">
        <v>134911.01</v>
      </c>
      <c r="W29" s="195">
        <f>SUM(V29/R29*100)</f>
        <v>100</v>
      </c>
      <c r="X29" s="88">
        <v>0</v>
      </c>
      <c r="Y29" s="149"/>
    </row>
    <row r="30" spans="1:26" ht="42.6" customHeight="1" x14ac:dyDescent="0.25">
      <c r="A30" s="6"/>
      <c r="B30" s="5"/>
      <c r="C30" s="7"/>
      <c r="D30" s="7"/>
      <c r="E30" s="5"/>
      <c r="F30" s="54" t="s">
        <v>42</v>
      </c>
      <c r="G30" s="73" t="s">
        <v>23</v>
      </c>
      <c r="H30" s="73" t="s">
        <v>84</v>
      </c>
      <c r="I30" s="73"/>
      <c r="J30" s="74">
        <v>14812501.390000001</v>
      </c>
      <c r="K30" s="74">
        <v>14812501.390000001</v>
      </c>
      <c r="L30" s="74">
        <f>SUM(K30/J30*100)</f>
        <v>100</v>
      </c>
      <c r="M30" s="74"/>
      <c r="N30" s="74">
        <v>0</v>
      </c>
      <c r="O30" s="74">
        <v>0</v>
      </c>
      <c r="P30" s="75">
        <v>0</v>
      </c>
      <c r="Q30" s="190">
        <v>19221000</v>
      </c>
      <c r="R30" s="190">
        <v>20209244.850000001</v>
      </c>
      <c r="S30" s="191"/>
      <c r="T30" s="192"/>
      <c r="U30" s="193"/>
      <c r="V30" s="194">
        <v>20209244.850000001</v>
      </c>
      <c r="W30" s="195">
        <f>SUM(V30/R30*100)</f>
        <v>100</v>
      </c>
      <c r="X30" s="88">
        <f>SUM(V30/Q30*100)</f>
        <v>105.14148509442798</v>
      </c>
      <c r="Y30" s="149"/>
    </row>
    <row r="31" spans="1:26" ht="28.15" customHeight="1" x14ac:dyDescent="0.25">
      <c r="A31" s="6"/>
      <c r="B31" s="5"/>
      <c r="C31" s="7"/>
      <c r="D31" s="7"/>
      <c r="E31" s="5"/>
      <c r="F31" s="79" t="s">
        <v>130</v>
      </c>
      <c r="G31" s="73" t="s">
        <v>23</v>
      </c>
      <c r="H31" s="73" t="s">
        <v>85</v>
      </c>
      <c r="I31" s="73"/>
      <c r="J31" s="74">
        <f>SUM(J32:J33)</f>
        <v>1098442.49</v>
      </c>
      <c r="K31" s="74">
        <f>SUM(K32)</f>
        <v>1098442.49</v>
      </c>
      <c r="L31" s="74">
        <f t="shared" si="11"/>
        <v>100</v>
      </c>
      <c r="M31" s="74"/>
      <c r="N31" s="74">
        <f>SUM(N32:N33)</f>
        <v>1893058</v>
      </c>
      <c r="O31" s="74">
        <f>SUM(O32:O33)</f>
        <v>1803749.25</v>
      </c>
      <c r="P31" s="74">
        <f>SUM(O31/N31*100)</f>
        <v>95.282302496806764</v>
      </c>
      <c r="Q31" s="190">
        <f>SUM(Q32:Q33)</f>
        <v>3147840</v>
      </c>
      <c r="R31" s="190">
        <f>SUM(R32:R33)</f>
        <v>2768328.92</v>
      </c>
      <c r="S31" s="191"/>
      <c r="T31" s="192"/>
      <c r="U31" s="193"/>
      <c r="V31" s="194">
        <f>SUM(V32:V33)</f>
        <v>2768328.92</v>
      </c>
      <c r="W31" s="195">
        <f t="shared" si="9"/>
        <v>100</v>
      </c>
      <c r="X31" s="88">
        <f>SUM(V31/Q31*100)</f>
        <v>87.943762071769854</v>
      </c>
      <c r="Y31" s="71"/>
    </row>
    <row r="32" spans="1:26" ht="55.15" customHeight="1" x14ac:dyDescent="0.25">
      <c r="A32" s="6"/>
      <c r="B32" s="5"/>
      <c r="C32" s="7"/>
      <c r="D32" s="7"/>
      <c r="E32" s="5"/>
      <c r="F32" s="54" t="s">
        <v>45</v>
      </c>
      <c r="G32" s="73"/>
      <c r="H32" s="73" t="s">
        <v>87</v>
      </c>
      <c r="I32" s="73"/>
      <c r="J32" s="74">
        <v>1098442.49</v>
      </c>
      <c r="K32" s="74">
        <v>1098442.49</v>
      </c>
      <c r="L32" s="74">
        <f t="shared" si="11"/>
        <v>100</v>
      </c>
      <c r="M32" s="74"/>
      <c r="N32" s="74">
        <v>0</v>
      </c>
      <c r="O32" s="74">
        <v>0</v>
      </c>
      <c r="P32" s="74">
        <v>0</v>
      </c>
      <c r="Q32" s="190">
        <v>1670000</v>
      </c>
      <c r="R32" s="190">
        <v>1290488.92</v>
      </c>
      <c r="S32" s="191"/>
      <c r="T32" s="192"/>
      <c r="U32" s="193"/>
      <c r="V32" s="194">
        <v>1290488.92</v>
      </c>
      <c r="W32" s="195">
        <f t="shared" si="9"/>
        <v>100</v>
      </c>
      <c r="X32" s="88">
        <f t="shared" ref="X32:X33" si="12">SUM(V32/Q32*100)</f>
        <v>77.274785628742521</v>
      </c>
      <c r="Y32" s="71"/>
    </row>
    <row r="33" spans="1:25" ht="67.150000000000006" customHeight="1" x14ac:dyDescent="0.25">
      <c r="A33" s="6"/>
      <c r="B33" s="5"/>
      <c r="C33" s="7"/>
      <c r="D33" s="7"/>
      <c r="E33" s="5"/>
      <c r="F33" s="54" t="s">
        <v>199</v>
      </c>
      <c r="G33" s="73" t="s">
        <v>23</v>
      </c>
      <c r="H33" s="73" t="s">
        <v>86</v>
      </c>
      <c r="I33" s="73"/>
      <c r="J33" s="74">
        <v>0</v>
      </c>
      <c r="K33" s="74">
        <v>0</v>
      </c>
      <c r="L33" s="74">
        <v>0</v>
      </c>
      <c r="M33" s="74"/>
      <c r="N33" s="74">
        <v>1893058</v>
      </c>
      <c r="O33" s="74">
        <v>1803749.25</v>
      </c>
      <c r="P33" s="74">
        <f t="shared" ref="P33:P38" si="13">SUM(O33/N33*100)</f>
        <v>95.282302496806764</v>
      </c>
      <c r="Q33" s="190">
        <v>1477840</v>
      </c>
      <c r="R33" s="190">
        <v>1477840</v>
      </c>
      <c r="S33" s="191"/>
      <c r="T33" s="192"/>
      <c r="U33" s="193"/>
      <c r="V33" s="194">
        <v>1477840</v>
      </c>
      <c r="W33" s="195">
        <f t="shared" si="9"/>
        <v>100</v>
      </c>
      <c r="X33" s="88">
        <f t="shared" si="12"/>
        <v>100</v>
      </c>
      <c r="Y33" s="71"/>
    </row>
    <row r="34" spans="1:25" ht="25.9" customHeight="1" x14ac:dyDescent="0.25">
      <c r="A34" s="6"/>
      <c r="B34" s="5"/>
      <c r="C34" s="7"/>
      <c r="D34" s="7"/>
      <c r="E34" s="5"/>
      <c r="F34" s="80" t="s">
        <v>131</v>
      </c>
      <c r="G34" s="73" t="s">
        <v>23</v>
      </c>
      <c r="H34" s="81" t="s">
        <v>73</v>
      </c>
      <c r="I34" s="81"/>
      <c r="J34" s="75">
        <f>SUM(J35)</f>
        <v>14236734</v>
      </c>
      <c r="K34" s="75">
        <f>SUM(K35)</f>
        <v>14236734</v>
      </c>
      <c r="L34" s="75">
        <f t="shared" ref="L34:L46" si="14">SUM(K34/J34*100)</f>
        <v>100</v>
      </c>
      <c r="M34" s="75"/>
      <c r="N34" s="74">
        <v>0</v>
      </c>
      <c r="O34" s="74">
        <v>0</v>
      </c>
      <c r="P34" s="75">
        <v>0</v>
      </c>
      <c r="Q34" s="199">
        <f>SUM(Q35)</f>
        <v>17100000</v>
      </c>
      <c r="R34" s="199">
        <f>SUM(R35)</f>
        <v>17980198.309999999</v>
      </c>
      <c r="S34" s="200"/>
      <c r="T34" s="201"/>
      <c r="U34" s="202"/>
      <c r="V34" s="203">
        <f>SUM(V35)</f>
        <v>17980198.309999999</v>
      </c>
      <c r="W34" s="195">
        <f t="shared" si="9"/>
        <v>100</v>
      </c>
      <c r="X34" s="88">
        <f>SUM(V34/Q34*100)</f>
        <v>105.14735853801169</v>
      </c>
      <c r="Y34" s="158"/>
    </row>
    <row r="35" spans="1:25" ht="43.9" customHeight="1" x14ac:dyDescent="0.25">
      <c r="A35" s="6"/>
      <c r="B35" s="5">
        <v>980</v>
      </c>
      <c r="C35" s="7" t="s">
        <v>7</v>
      </c>
      <c r="D35" s="7"/>
      <c r="E35" s="5"/>
      <c r="F35" s="54" t="s">
        <v>42</v>
      </c>
      <c r="G35" s="73" t="s">
        <v>23</v>
      </c>
      <c r="H35" s="83" t="s">
        <v>266</v>
      </c>
      <c r="I35" s="83"/>
      <c r="J35" s="74">
        <v>14236734</v>
      </c>
      <c r="K35" s="74">
        <v>14236734</v>
      </c>
      <c r="L35" s="74">
        <f t="shared" si="14"/>
        <v>100</v>
      </c>
      <c r="M35" s="74"/>
      <c r="N35" s="74">
        <v>0</v>
      </c>
      <c r="O35" s="74">
        <v>0</v>
      </c>
      <c r="P35" s="75">
        <v>0</v>
      </c>
      <c r="Q35" s="190">
        <v>17100000</v>
      </c>
      <c r="R35" s="190">
        <v>17980198.309999999</v>
      </c>
      <c r="S35" s="191"/>
      <c r="T35" s="192"/>
      <c r="U35" s="193"/>
      <c r="V35" s="194">
        <v>17980198.309999999</v>
      </c>
      <c r="W35" s="195">
        <f t="shared" si="9"/>
        <v>100</v>
      </c>
      <c r="X35" s="88">
        <f>SUM(V35/Q35*100)</f>
        <v>105.14735853801169</v>
      </c>
      <c r="Y35" s="159"/>
    </row>
    <row r="36" spans="1:25" ht="43.9" customHeight="1" x14ac:dyDescent="0.25">
      <c r="A36" s="6"/>
      <c r="B36" s="5"/>
      <c r="C36" s="7"/>
      <c r="D36" s="7"/>
      <c r="E36" s="5"/>
      <c r="F36" s="80" t="s">
        <v>379</v>
      </c>
      <c r="G36" s="83"/>
      <c r="H36" s="81" t="s">
        <v>380</v>
      </c>
      <c r="I36" s="83"/>
      <c r="J36" s="74"/>
      <c r="K36" s="74"/>
      <c r="L36" s="74"/>
      <c r="M36" s="74"/>
      <c r="N36" s="74"/>
      <c r="O36" s="74"/>
      <c r="P36" s="75"/>
      <c r="Q36" s="199">
        <f>SUM(Q37)</f>
        <v>1995000</v>
      </c>
      <c r="R36" s="199">
        <f>SUM(R37)</f>
        <v>2430313</v>
      </c>
      <c r="S36" s="191"/>
      <c r="T36" s="192"/>
      <c r="U36" s="193"/>
      <c r="V36" s="199">
        <f>SUM(V37)</f>
        <v>1844757.11</v>
      </c>
      <c r="W36" s="195">
        <f t="shared" si="9"/>
        <v>75.90615324034394</v>
      </c>
      <c r="X36" s="88">
        <f t="shared" ref="X36:X37" si="15">SUM(V36/Q36*100)</f>
        <v>92.46902807017544</v>
      </c>
      <c r="Y36" s="124"/>
    </row>
    <row r="37" spans="1:25" ht="51.6" customHeight="1" x14ac:dyDescent="0.25">
      <c r="A37" s="6"/>
      <c r="B37" s="5"/>
      <c r="C37" s="7"/>
      <c r="D37" s="7"/>
      <c r="E37" s="5"/>
      <c r="F37" s="54" t="s">
        <v>381</v>
      </c>
      <c r="G37" s="83"/>
      <c r="H37" s="83" t="s">
        <v>455</v>
      </c>
      <c r="I37" s="83"/>
      <c r="J37" s="74"/>
      <c r="K37" s="74"/>
      <c r="L37" s="74"/>
      <c r="M37" s="74"/>
      <c r="N37" s="74"/>
      <c r="O37" s="74"/>
      <c r="P37" s="75"/>
      <c r="Q37" s="190">
        <v>1995000</v>
      </c>
      <c r="R37" s="190">
        <v>2430313</v>
      </c>
      <c r="S37" s="191"/>
      <c r="T37" s="192"/>
      <c r="U37" s="193"/>
      <c r="V37" s="194">
        <v>1844757.11</v>
      </c>
      <c r="W37" s="195">
        <f t="shared" si="9"/>
        <v>75.90615324034394</v>
      </c>
      <c r="X37" s="88">
        <f t="shared" si="15"/>
        <v>92.46902807017544</v>
      </c>
      <c r="Y37" s="124"/>
    </row>
    <row r="38" spans="1:25" ht="25.9" customHeight="1" x14ac:dyDescent="0.25">
      <c r="A38" s="9" t="s">
        <v>9</v>
      </c>
      <c r="B38" s="7"/>
      <c r="C38" s="7"/>
      <c r="D38" s="7"/>
      <c r="E38" s="7"/>
      <c r="F38" s="84" t="s">
        <v>249</v>
      </c>
      <c r="G38" s="81" t="s">
        <v>38</v>
      </c>
      <c r="H38" s="81" t="s">
        <v>88</v>
      </c>
      <c r="I38" s="81"/>
      <c r="J38" s="75" t="e">
        <f>SUM(J39,J42,#REF!,#REF!)</f>
        <v>#REF!</v>
      </c>
      <c r="K38" s="75" t="e">
        <f>SUM(K39,K42,#REF!)</f>
        <v>#REF!</v>
      </c>
      <c r="L38" s="75" t="e">
        <f t="shared" si="14"/>
        <v>#REF!</v>
      </c>
      <c r="M38" s="75"/>
      <c r="N38" s="75" t="e">
        <f>SUM(N39,N42,#REF!)</f>
        <v>#REF!</v>
      </c>
      <c r="O38" s="75" t="e">
        <f>SUM(O39,O42,#REF!)</f>
        <v>#REF!</v>
      </c>
      <c r="P38" s="75" t="e">
        <f t="shared" si="13"/>
        <v>#REF!</v>
      </c>
      <c r="Q38" s="199">
        <f>SUM(Q39+Q42+Q47+Q50+Q52+Q55)</f>
        <v>70436167.38000001</v>
      </c>
      <c r="R38" s="199">
        <f>SUM(R39+R42+R47+R50+R52+R55)</f>
        <v>57635087.579999998</v>
      </c>
      <c r="S38" s="200"/>
      <c r="T38" s="201"/>
      <c r="U38" s="202"/>
      <c r="V38" s="199">
        <f t="shared" ref="V38" si="16">SUM(V39+V42+V47+V50+V52+V55)</f>
        <v>56419368.100000001</v>
      </c>
      <c r="W38" s="204">
        <f t="shared" si="9"/>
        <v>97.89066082651037</v>
      </c>
      <c r="X38" s="88">
        <f t="shared" ref="X38:X46" si="17">SUM(V38/Q38*100)</f>
        <v>80.099997201182177</v>
      </c>
      <c r="Y38" s="71"/>
    </row>
    <row r="39" spans="1:25" ht="26.45" customHeight="1" x14ac:dyDescent="0.25">
      <c r="A39" s="9"/>
      <c r="B39" s="7"/>
      <c r="C39" s="7"/>
      <c r="D39" s="7"/>
      <c r="E39" s="7"/>
      <c r="F39" s="85" t="s">
        <v>267</v>
      </c>
      <c r="G39" s="81"/>
      <c r="H39" s="81" t="s">
        <v>89</v>
      </c>
      <c r="I39" s="81"/>
      <c r="J39" s="75">
        <f>SUM(J40)</f>
        <v>30000</v>
      </c>
      <c r="K39" s="75">
        <f>SUM(K40)</f>
        <v>30000</v>
      </c>
      <c r="L39" s="75">
        <f t="shared" si="14"/>
        <v>100</v>
      </c>
      <c r="M39" s="75"/>
      <c r="N39" s="75">
        <v>0</v>
      </c>
      <c r="O39" s="75">
        <v>0</v>
      </c>
      <c r="P39" s="75">
        <v>0</v>
      </c>
      <c r="Q39" s="199">
        <f>SUM(Q40)</f>
        <v>60000</v>
      </c>
      <c r="R39" s="199">
        <f>SUM(R40)</f>
        <v>420000</v>
      </c>
      <c r="S39" s="191"/>
      <c r="T39" s="192"/>
      <c r="U39" s="193"/>
      <c r="V39" s="199">
        <f>SUM(V40)</f>
        <v>420000</v>
      </c>
      <c r="W39" s="204">
        <f t="shared" si="9"/>
        <v>100</v>
      </c>
      <c r="X39" s="88">
        <f t="shared" si="17"/>
        <v>700</v>
      </c>
      <c r="Y39" s="125"/>
    </row>
    <row r="40" spans="1:25" ht="39.6" customHeight="1" x14ac:dyDescent="0.25">
      <c r="A40" s="9"/>
      <c r="B40" s="7"/>
      <c r="C40" s="7"/>
      <c r="D40" s="7"/>
      <c r="E40" s="7"/>
      <c r="F40" s="86" t="s">
        <v>132</v>
      </c>
      <c r="G40" s="81"/>
      <c r="H40" s="81" t="s">
        <v>90</v>
      </c>
      <c r="I40" s="81"/>
      <c r="J40" s="74">
        <f>SUM(J41)</f>
        <v>30000</v>
      </c>
      <c r="K40" s="74">
        <f>SUM(K41)</f>
        <v>30000</v>
      </c>
      <c r="L40" s="74">
        <f t="shared" si="14"/>
        <v>100</v>
      </c>
      <c r="M40" s="74"/>
      <c r="N40" s="75">
        <v>0</v>
      </c>
      <c r="O40" s="75">
        <v>0</v>
      </c>
      <c r="P40" s="75">
        <v>0</v>
      </c>
      <c r="Q40" s="190">
        <f>SUM(Q41)</f>
        <v>60000</v>
      </c>
      <c r="R40" s="190">
        <f>SUM(R41)</f>
        <v>420000</v>
      </c>
      <c r="S40" s="191"/>
      <c r="T40" s="192"/>
      <c r="U40" s="193"/>
      <c r="V40" s="194">
        <f>SUM(V41)</f>
        <v>420000</v>
      </c>
      <c r="W40" s="195">
        <f t="shared" si="9"/>
        <v>100</v>
      </c>
      <c r="X40" s="88">
        <f t="shared" si="17"/>
        <v>700</v>
      </c>
      <c r="Y40" s="169"/>
    </row>
    <row r="41" spans="1:25" ht="28.9" customHeight="1" x14ac:dyDescent="0.25">
      <c r="A41" s="9"/>
      <c r="B41" s="7"/>
      <c r="C41" s="7"/>
      <c r="D41" s="7"/>
      <c r="E41" s="7"/>
      <c r="F41" s="87" t="s">
        <v>47</v>
      </c>
      <c r="G41" s="81"/>
      <c r="H41" s="83" t="s">
        <v>133</v>
      </c>
      <c r="I41" s="83"/>
      <c r="J41" s="74">
        <v>30000</v>
      </c>
      <c r="K41" s="74">
        <v>30000</v>
      </c>
      <c r="L41" s="74">
        <f t="shared" si="14"/>
        <v>100</v>
      </c>
      <c r="M41" s="74"/>
      <c r="N41" s="75">
        <v>0</v>
      </c>
      <c r="O41" s="75">
        <v>0</v>
      </c>
      <c r="P41" s="75">
        <v>0</v>
      </c>
      <c r="Q41" s="190">
        <v>60000</v>
      </c>
      <c r="R41" s="190">
        <v>420000</v>
      </c>
      <c r="S41" s="191"/>
      <c r="T41" s="192"/>
      <c r="U41" s="193"/>
      <c r="V41" s="194">
        <v>420000</v>
      </c>
      <c r="W41" s="195">
        <f t="shared" si="9"/>
        <v>100</v>
      </c>
      <c r="X41" s="88">
        <f t="shared" si="17"/>
        <v>700</v>
      </c>
      <c r="Y41" s="170"/>
    </row>
    <row r="42" spans="1:25" ht="28.9" customHeight="1" x14ac:dyDescent="0.25">
      <c r="A42" s="9"/>
      <c r="B42" s="7"/>
      <c r="C42" s="7"/>
      <c r="D42" s="7"/>
      <c r="E42" s="7"/>
      <c r="F42" s="22" t="s">
        <v>250</v>
      </c>
      <c r="G42" s="81"/>
      <c r="H42" s="81" t="s">
        <v>91</v>
      </c>
      <c r="I42" s="81"/>
      <c r="J42" s="75">
        <f>SUM(J43,J45)</f>
        <v>2415026.2400000002</v>
      </c>
      <c r="K42" s="75">
        <f>SUM(K43,K45)</f>
        <v>2415026.2400000002</v>
      </c>
      <c r="L42" s="75">
        <f t="shared" si="14"/>
        <v>100</v>
      </c>
      <c r="M42" s="75"/>
      <c r="N42" s="75">
        <v>0</v>
      </c>
      <c r="O42" s="75">
        <v>0</v>
      </c>
      <c r="P42" s="74">
        <v>0</v>
      </c>
      <c r="Q42" s="199">
        <f>SUM(Q43+Q45)</f>
        <v>2620000</v>
      </c>
      <c r="R42" s="199">
        <f>SUM(R43+R45)</f>
        <v>2823248.55</v>
      </c>
      <c r="S42" s="191"/>
      <c r="T42" s="192"/>
      <c r="U42" s="193"/>
      <c r="V42" s="199">
        <f>SUM(V43+V45)</f>
        <v>2823248.55</v>
      </c>
      <c r="W42" s="204">
        <f t="shared" si="9"/>
        <v>100</v>
      </c>
      <c r="X42" s="88">
        <f t="shared" si="17"/>
        <v>107.75757824427481</v>
      </c>
      <c r="Y42" s="171"/>
    </row>
    <row r="43" spans="1:25" ht="19.149999999999999" customHeight="1" x14ac:dyDescent="0.25">
      <c r="A43" s="9"/>
      <c r="B43" s="7"/>
      <c r="C43" s="7"/>
      <c r="D43" s="7"/>
      <c r="E43" s="7"/>
      <c r="F43" s="77" t="s">
        <v>138</v>
      </c>
      <c r="G43" s="81"/>
      <c r="H43" s="81" t="s">
        <v>134</v>
      </c>
      <c r="I43" s="81"/>
      <c r="J43" s="74">
        <f>SUM(J44)</f>
        <v>2351526.2400000002</v>
      </c>
      <c r="K43" s="74">
        <f>SUM(K44)</f>
        <v>2351526.2400000002</v>
      </c>
      <c r="L43" s="74">
        <f t="shared" si="14"/>
        <v>100</v>
      </c>
      <c r="M43" s="74"/>
      <c r="N43" s="74">
        <v>0</v>
      </c>
      <c r="O43" s="74">
        <v>0</v>
      </c>
      <c r="P43" s="75">
        <v>0</v>
      </c>
      <c r="Q43" s="190">
        <f>SUM(Q44)</f>
        <v>2500000</v>
      </c>
      <c r="R43" s="190">
        <f>SUM(R44)</f>
        <v>2703248.55</v>
      </c>
      <c r="S43" s="191"/>
      <c r="T43" s="192"/>
      <c r="U43" s="193"/>
      <c r="V43" s="194">
        <f>SUM(V44)</f>
        <v>2703248.55</v>
      </c>
      <c r="W43" s="195">
        <f t="shared" si="9"/>
        <v>100</v>
      </c>
      <c r="X43" s="88">
        <f t="shared" si="17"/>
        <v>108.12994199999999</v>
      </c>
      <c r="Y43" s="172"/>
    </row>
    <row r="44" spans="1:25" ht="18.600000000000001" customHeight="1" x14ac:dyDescent="0.25">
      <c r="A44" s="9"/>
      <c r="B44" s="7"/>
      <c r="C44" s="7"/>
      <c r="D44" s="7"/>
      <c r="E44" s="7"/>
      <c r="F44" s="20" t="s">
        <v>46</v>
      </c>
      <c r="G44" s="81"/>
      <c r="H44" s="83" t="s">
        <v>135</v>
      </c>
      <c r="I44" s="83"/>
      <c r="J44" s="74">
        <v>2351526.2400000002</v>
      </c>
      <c r="K44" s="74">
        <v>2351526.2400000002</v>
      </c>
      <c r="L44" s="74">
        <f t="shared" si="14"/>
        <v>100</v>
      </c>
      <c r="M44" s="74"/>
      <c r="N44" s="74">
        <v>0</v>
      </c>
      <c r="O44" s="74">
        <v>0</v>
      </c>
      <c r="P44" s="75">
        <v>0</v>
      </c>
      <c r="Q44" s="190">
        <v>2500000</v>
      </c>
      <c r="R44" s="190">
        <v>2703248.55</v>
      </c>
      <c r="S44" s="191"/>
      <c r="T44" s="192"/>
      <c r="U44" s="193"/>
      <c r="V44" s="194">
        <v>2703248.55</v>
      </c>
      <c r="W44" s="195">
        <f t="shared" si="9"/>
        <v>100</v>
      </c>
      <c r="X44" s="88">
        <f t="shared" si="17"/>
        <v>108.12994199999999</v>
      </c>
      <c r="Y44" s="173"/>
    </row>
    <row r="45" spans="1:25" ht="31.15" customHeight="1" x14ac:dyDescent="0.25">
      <c r="A45" s="9"/>
      <c r="B45" s="7"/>
      <c r="C45" s="7"/>
      <c r="D45" s="7"/>
      <c r="E45" s="7"/>
      <c r="F45" s="29" t="s">
        <v>139</v>
      </c>
      <c r="G45" s="81"/>
      <c r="H45" s="81" t="s">
        <v>136</v>
      </c>
      <c r="I45" s="81"/>
      <c r="J45" s="75">
        <f>SUM(J46)</f>
        <v>63500</v>
      </c>
      <c r="K45" s="75">
        <f>SUM(K46)</f>
        <v>63500</v>
      </c>
      <c r="L45" s="75">
        <f t="shared" si="14"/>
        <v>100</v>
      </c>
      <c r="M45" s="75"/>
      <c r="N45" s="74">
        <v>0</v>
      </c>
      <c r="O45" s="74">
        <v>0</v>
      </c>
      <c r="P45" s="75">
        <v>0</v>
      </c>
      <c r="Q45" s="199">
        <f>SUM(Q46)</f>
        <v>120000</v>
      </c>
      <c r="R45" s="199">
        <f>SUM(R46)</f>
        <v>120000</v>
      </c>
      <c r="S45" s="191"/>
      <c r="T45" s="205"/>
      <c r="U45" s="206"/>
      <c r="V45" s="203">
        <f>SUM(V46)</f>
        <v>120000</v>
      </c>
      <c r="W45" s="204">
        <f t="shared" si="9"/>
        <v>100</v>
      </c>
      <c r="X45" s="88">
        <f t="shared" si="17"/>
        <v>100</v>
      </c>
      <c r="Y45" s="71"/>
    </row>
    <row r="46" spans="1:25" ht="18.600000000000001" customHeight="1" x14ac:dyDescent="0.25">
      <c r="A46" s="9"/>
      <c r="B46" s="7"/>
      <c r="C46" s="7"/>
      <c r="D46" s="7"/>
      <c r="E46" s="7"/>
      <c r="F46" s="87" t="s">
        <v>62</v>
      </c>
      <c r="G46" s="81"/>
      <c r="H46" s="83" t="s">
        <v>137</v>
      </c>
      <c r="I46" s="83"/>
      <c r="J46" s="74">
        <v>63500</v>
      </c>
      <c r="K46" s="74">
        <v>63500</v>
      </c>
      <c r="L46" s="74">
        <f t="shared" si="14"/>
        <v>100</v>
      </c>
      <c r="M46" s="74"/>
      <c r="N46" s="74">
        <v>0</v>
      </c>
      <c r="O46" s="74">
        <v>0</v>
      </c>
      <c r="P46" s="75">
        <v>0</v>
      </c>
      <c r="Q46" s="190">
        <v>120000</v>
      </c>
      <c r="R46" s="190">
        <v>120000</v>
      </c>
      <c r="S46" s="191"/>
      <c r="T46" s="192"/>
      <c r="U46" s="193"/>
      <c r="V46" s="194">
        <v>120000</v>
      </c>
      <c r="W46" s="195">
        <f t="shared" si="9"/>
        <v>100</v>
      </c>
      <c r="X46" s="88">
        <f t="shared" si="17"/>
        <v>100</v>
      </c>
      <c r="Y46" s="71"/>
    </row>
    <row r="47" spans="1:25" ht="60" customHeight="1" x14ac:dyDescent="0.25">
      <c r="A47" s="8"/>
      <c r="B47" s="7"/>
      <c r="C47" s="7"/>
      <c r="D47" s="7"/>
      <c r="E47" s="7"/>
      <c r="F47" s="85" t="s">
        <v>383</v>
      </c>
      <c r="G47" s="83"/>
      <c r="H47" s="81" t="s">
        <v>268</v>
      </c>
      <c r="I47" s="83"/>
      <c r="J47" s="88"/>
      <c r="K47" s="88"/>
      <c r="L47" s="74"/>
      <c r="M47" s="74"/>
      <c r="N47" s="88"/>
      <c r="O47" s="88"/>
      <c r="P47" s="74"/>
      <c r="Q47" s="199">
        <f>SUM(Q48:Q49)</f>
        <v>20890934.02</v>
      </c>
      <c r="R47" s="199">
        <f>SUM(R48:R49)</f>
        <v>14746611.02</v>
      </c>
      <c r="S47" s="207"/>
      <c r="T47" s="193"/>
      <c r="U47" s="193"/>
      <c r="V47" s="199">
        <f>SUM(V48:V49)</f>
        <v>14487399.73</v>
      </c>
      <c r="W47" s="195">
        <f t="shared" ref="W47:W54" si="18">SUM(V47/R47*100)</f>
        <v>98.242231454749529</v>
      </c>
      <c r="X47" s="88">
        <f t="shared" ref="X47:X56" si="19">SUM(V47/Q47*100)</f>
        <v>69.34778366601725</v>
      </c>
      <c r="Y47" s="71"/>
    </row>
    <row r="48" spans="1:25" ht="52.15" customHeight="1" x14ac:dyDescent="0.25">
      <c r="A48" s="8"/>
      <c r="B48" s="7"/>
      <c r="C48" s="7"/>
      <c r="D48" s="7"/>
      <c r="E48" s="7"/>
      <c r="F48" s="49" t="s">
        <v>384</v>
      </c>
      <c r="G48" s="83"/>
      <c r="H48" s="83" t="s">
        <v>456</v>
      </c>
      <c r="I48" s="83"/>
      <c r="J48" s="88"/>
      <c r="K48" s="88"/>
      <c r="L48" s="74"/>
      <c r="M48" s="74"/>
      <c r="N48" s="88"/>
      <c r="O48" s="88"/>
      <c r="P48" s="74"/>
      <c r="Q48" s="190">
        <v>16733446.32</v>
      </c>
      <c r="R48" s="190">
        <v>10825443.439999999</v>
      </c>
      <c r="S48" s="207"/>
      <c r="T48" s="193"/>
      <c r="U48" s="193"/>
      <c r="V48" s="194">
        <v>10766635.880000001</v>
      </c>
      <c r="W48" s="195">
        <f t="shared" si="18"/>
        <v>99.45676534798838</v>
      </c>
      <c r="X48" s="88">
        <f t="shared" si="19"/>
        <v>64.342011048444931</v>
      </c>
      <c r="Y48" s="71"/>
    </row>
    <row r="49" spans="1:25" ht="68.45" customHeight="1" x14ac:dyDescent="0.25">
      <c r="A49" s="8"/>
      <c r="B49" s="7"/>
      <c r="C49" s="7"/>
      <c r="D49" s="7"/>
      <c r="E49" s="7"/>
      <c r="F49" s="49" t="s">
        <v>384</v>
      </c>
      <c r="G49" s="83"/>
      <c r="H49" s="83" t="s">
        <v>430</v>
      </c>
      <c r="I49" s="83"/>
      <c r="J49" s="88"/>
      <c r="K49" s="88"/>
      <c r="L49" s="74"/>
      <c r="M49" s="74"/>
      <c r="N49" s="88"/>
      <c r="O49" s="88"/>
      <c r="P49" s="74"/>
      <c r="Q49" s="190">
        <v>4157487.7</v>
      </c>
      <c r="R49" s="190">
        <v>3921167.58</v>
      </c>
      <c r="S49" s="207"/>
      <c r="T49" s="193"/>
      <c r="U49" s="193"/>
      <c r="V49" s="194">
        <v>3720763.85</v>
      </c>
      <c r="W49" s="195">
        <f t="shared" si="18"/>
        <v>94.88918221648666</v>
      </c>
      <c r="X49" s="88">
        <f t="shared" si="19"/>
        <v>89.49548666133154</v>
      </c>
      <c r="Y49" s="71"/>
    </row>
    <row r="50" spans="1:25" ht="42.6" customHeight="1" x14ac:dyDescent="0.25">
      <c r="A50" s="8"/>
      <c r="B50" s="7"/>
      <c r="C50" s="7"/>
      <c r="D50" s="7"/>
      <c r="E50" s="7"/>
      <c r="F50" s="55" t="s">
        <v>385</v>
      </c>
      <c r="G50" s="83"/>
      <c r="H50" s="81" t="s">
        <v>386</v>
      </c>
      <c r="I50" s="83"/>
      <c r="J50" s="88"/>
      <c r="K50" s="88"/>
      <c r="L50" s="74"/>
      <c r="M50" s="74"/>
      <c r="N50" s="88"/>
      <c r="O50" s="88"/>
      <c r="P50" s="74"/>
      <c r="Q50" s="199">
        <f>SUM(Q51)</f>
        <v>42772404.380000003</v>
      </c>
      <c r="R50" s="199">
        <f>SUM(R51)</f>
        <v>38679480.210000001</v>
      </c>
      <c r="S50" s="207"/>
      <c r="T50" s="193"/>
      <c r="U50" s="193"/>
      <c r="V50" s="199">
        <f>SUM(V51)</f>
        <v>37722972.020000003</v>
      </c>
      <c r="W50" s="195">
        <f t="shared" si="18"/>
        <v>97.527091406588482</v>
      </c>
      <c r="X50" s="88">
        <f t="shared" si="19"/>
        <v>88.194649252963046</v>
      </c>
      <c r="Y50" s="71"/>
    </row>
    <row r="51" spans="1:25" ht="39.6" customHeight="1" x14ac:dyDescent="0.25">
      <c r="A51" s="8"/>
      <c r="B51" s="7"/>
      <c r="C51" s="7"/>
      <c r="D51" s="7"/>
      <c r="E51" s="7"/>
      <c r="F51" s="49" t="s">
        <v>387</v>
      </c>
      <c r="G51" s="83"/>
      <c r="H51" s="83" t="s">
        <v>388</v>
      </c>
      <c r="I51" s="83"/>
      <c r="J51" s="88"/>
      <c r="K51" s="88"/>
      <c r="L51" s="74"/>
      <c r="M51" s="74"/>
      <c r="N51" s="88"/>
      <c r="O51" s="88"/>
      <c r="P51" s="74"/>
      <c r="Q51" s="190">
        <v>42772404.380000003</v>
      </c>
      <c r="R51" s="190">
        <v>38679480.210000001</v>
      </c>
      <c r="S51" s="207"/>
      <c r="T51" s="193"/>
      <c r="U51" s="193"/>
      <c r="V51" s="194">
        <v>37722972.020000003</v>
      </c>
      <c r="W51" s="195">
        <f t="shared" si="18"/>
        <v>97.527091406588482</v>
      </c>
      <c r="X51" s="88">
        <f t="shared" si="19"/>
        <v>88.194649252963046</v>
      </c>
      <c r="Y51" s="71"/>
    </row>
    <row r="52" spans="1:25" ht="55.9" customHeight="1" thickBot="1" x14ac:dyDescent="0.3">
      <c r="A52" s="8"/>
      <c r="B52" s="7"/>
      <c r="C52" s="7"/>
      <c r="D52" s="7"/>
      <c r="E52" s="7"/>
      <c r="F52" s="90" t="s">
        <v>200</v>
      </c>
      <c r="G52" s="81" t="s">
        <v>38</v>
      </c>
      <c r="H52" s="81" t="s">
        <v>382</v>
      </c>
      <c r="I52" s="83"/>
      <c r="J52" s="88"/>
      <c r="K52" s="88"/>
      <c r="L52" s="74"/>
      <c r="M52" s="74"/>
      <c r="N52" s="88"/>
      <c r="O52" s="88"/>
      <c r="P52" s="74"/>
      <c r="Q52" s="199">
        <f>SUM(Q54)</f>
        <v>3009526</v>
      </c>
      <c r="R52" s="199">
        <f>SUM(R53:R54)</f>
        <v>965747.8</v>
      </c>
      <c r="S52" s="208"/>
      <c r="T52" s="202"/>
      <c r="U52" s="202"/>
      <c r="V52" s="199">
        <f>SUM(V53:V54)</f>
        <v>965747.8</v>
      </c>
      <c r="W52" s="195">
        <f t="shared" si="18"/>
        <v>100</v>
      </c>
      <c r="X52" s="88">
        <f t="shared" si="19"/>
        <v>32.089697846106006</v>
      </c>
      <c r="Y52" s="71"/>
    </row>
    <row r="53" spans="1:25" ht="55.9" customHeight="1" x14ac:dyDescent="0.25">
      <c r="A53" s="8"/>
      <c r="B53" s="7"/>
      <c r="C53" s="7"/>
      <c r="D53" s="7"/>
      <c r="E53" s="7"/>
      <c r="F53" s="150" t="s">
        <v>593</v>
      </c>
      <c r="G53" s="147"/>
      <c r="H53" s="24" t="s">
        <v>594</v>
      </c>
      <c r="I53" s="91"/>
      <c r="J53" s="92"/>
      <c r="K53" s="92"/>
      <c r="L53" s="93"/>
      <c r="M53" s="94"/>
      <c r="N53" s="92"/>
      <c r="O53" s="95"/>
      <c r="P53" s="94"/>
      <c r="Q53" s="209">
        <v>0</v>
      </c>
      <c r="R53" s="190">
        <v>25747.8</v>
      </c>
      <c r="S53" s="207"/>
      <c r="T53" s="206"/>
      <c r="U53" s="206"/>
      <c r="V53" s="194">
        <v>25747.8</v>
      </c>
      <c r="W53" s="195">
        <f t="shared" si="18"/>
        <v>100</v>
      </c>
      <c r="X53" s="88">
        <v>0</v>
      </c>
      <c r="Y53" s="71"/>
    </row>
    <row r="54" spans="1:25" ht="39.6" customHeight="1" thickBot="1" x14ac:dyDescent="0.3">
      <c r="A54" s="8"/>
      <c r="B54" s="7"/>
      <c r="C54" s="7"/>
      <c r="D54" s="7"/>
      <c r="E54" s="7"/>
      <c r="F54" s="87" t="s">
        <v>431</v>
      </c>
      <c r="G54" s="83" t="s">
        <v>23</v>
      </c>
      <c r="H54" s="83" t="s">
        <v>432</v>
      </c>
      <c r="I54" s="91"/>
      <c r="J54" s="92"/>
      <c r="K54" s="92"/>
      <c r="L54" s="93"/>
      <c r="M54" s="94"/>
      <c r="N54" s="92"/>
      <c r="O54" s="95"/>
      <c r="P54" s="94"/>
      <c r="Q54" s="210">
        <v>3009526</v>
      </c>
      <c r="R54" s="190">
        <v>940000</v>
      </c>
      <c r="S54" s="207"/>
      <c r="T54" s="193"/>
      <c r="U54" s="193"/>
      <c r="V54" s="194">
        <v>940000</v>
      </c>
      <c r="W54" s="195">
        <f t="shared" si="18"/>
        <v>100</v>
      </c>
      <c r="X54" s="88">
        <f t="shared" si="19"/>
        <v>31.23415448146984</v>
      </c>
      <c r="Y54" s="71"/>
    </row>
    <row r="55" spans="1:25" ht="42.6" customHeight="1" x14ac:dyDescent="0.25">
      <c r="A55" s="8"/>
      <c r="B55" s="7"/>
      <c r="C55" s="7"/>
      <c r="D55" s="7"/>
      <c r="E55" s="7"/>
      <c r="F55" s="68" t="s">
        <v>389</v>
      </c>
      <c r="G55" s="83"/>
      <c r="H55" s="81" t="s">
        <v>390</v>
      </c>
      <c r="I55" s="56" t="s">
        <v>389</v>
      </c>
      <c r="J55" s="83"/>
      <c r="K55" s="81" t="s">
        <v>390</v>
      </c>
      <c r="L55" s="56" t="s">
        <v>389</v>
      </c>
      <c r="M55" s="83"/>
      <c r="N55" s="81" t="s">
        <v>390</v>
      </c>
      <c r="O55" s="56" t="s">
        <v>389</v>
      </c>
      <c r="P55" s="83"/>
      <c r="Q55" s="211">
        <f>SUM(Q56)</f>
        <v>1083302.98</v>
      </c>
      <c r="R55" s="199">
        <f>SUM(R56)</f>
        <v>0</v>
      </c>
      <c r="S55" s="208"/>
      <c r="T55" s="202"/>
      <c r="U55" s="202"/>
      <c r="V55" s="203">
        <f>SUM(V56)</f>
        <v>0</v>
      </c>
      <c r="W55" s="195">
        <v>0</v>
      </c>
      <c r="X55" s="194">
        <f t="shared" si="19"/>
        <v>0</v>
      </c>
      <c r="Y55" s="71"/>
    </row>
    <row r="56" spans="1:25" ht="55.9" customHeight="1" x14ac:dyDescent="0.25">
      <c r="A56" s="8"/>
      <c r="B56" s="7"/>
      <c r="C56" s="7"/>
      <c r="D56" s="7"/>
      <c r="E56" s="7"/>
      <c r="F56" s="50" t="s">
        <v>433</v>
      </c>
      <c r="G56" s="83"/>
      <c r="H56" s="83" t="s">
        <v>434</v>
      </c>
      <c r="I56" s="67"/>
      <c r="J56" s="83"/>
      <c r="K56" s="81"/>
      <c r="L56" s="66"/>
      <c r="M56" s="83"/>
      <c r="N56" s="81"/>
      <c r="O56" s="66"/>
      <c r="P56" s="83"/>
      <c r="Q56" s="212">
        <v>1083302.98</v>
      </c>
      <c r="R56" s="190">
        <v>0</v>
      </c>
      <c r="S56" s="207"/>
      <c r="T56" s="193"/>
      <c r="U56" s="193"/>
      <c r="V56" s="194">
        <v>0</v>
      </c>
      <c r="W56" s="195">
        <v>0</v>
      </c>
      <c r="X56" s="194">
        <f t="shared" si="19"/>
        <v>0</v>
      </c>
      <c r="Y56" s="71"/>
    </row>
    <row r="57" spans="1:25" ht="28.5" x14ac:dyDescent="0.25">
      <c r="A57" s="9" t="s">
        <v>10</v>
      </c>
      <c r="B57" s="7"/>
      <c r="C57" s="7"/>
      <c r="D57" s="7"/>
      <c r="E57" s="7"/>
      <c r="F57" s="84" t="s">
        <v>251</v>
      </c>
      <c r="G57" s="81" t="s">
        <v>38</v>
      </c>
      <c r="H57" s="81" t="s">
        <v>92</v>
      </c>
      <c r="I57" s="81"/>
      <c r="J57" s="82" t="e">
        <f>SUM(J58,J66,J74,J82)</f>
        <v>#REF!</v>
      </c>
      <c r="K57" s="82" t="e">
        <f>SUM(K58,K66,K74,K82)</f>
        <v>#REF!</v>
      </c>
      <c r="L57" s="75" t="e">
        <f t="shared" ref="L57:L63" si="20">SUM(K57/J57*100)</f>
        <v>#REF!</v>
      </c>
      <c r="M57" s="75"/>
      <c r="N57" s="82">
        <f>SUM(N58,N66,N74,N82)</f>
        <v>146096.18</v>
      </c>
      <c r="O57" s="82">
        <f>SUM(O58,O66,O74,O82)</f>
        <v>146096.18</v>
      </c>
      <c r="P57" s="75">
        <f t="shared" ref="P57" si="21">SUM(O57/N57*100)</f>
        <v>100</v>
      </c>
      <c r="Q57" s="199">
        <f>SUM(Q58+Q66+Q74+Q82)</f>
        <v>39693018.799999997</v>
      </c>
      <c r="R57" s="199">
        <f>SUM(R58+R66+R74+R82)</f>
        <v>45085231.750000007</v>
      </c>
      <c r="S57" s="207"/>
      <c r="T57" s="193"/>
      <c r="U57" s="193"/>
      <c r="V57" s="199">
        <f>SUM(V58+V66+V74+V82)</f>
        <v>44346133.359999999</v>
      </c>
      <c r="W57" s="204">
        <f>SUM(V57/R57*100)</f>
        <v>98.360664099281223</v>
      </c>
      <c r="X57" s="88">
        <f>SUM(V57/Q57*100)</f>
        <v>111.72275301973254</v>
      </c>
      <c r="Y57" s="71"/>
    </row>
    <row r="58" spans="1:25" ht="58.9" customHeight="1" x14ac:dyDescent="0.25">
      <c r="A58" s="9"/>
      <c r="B58" s="7"/>
      <c r="C58" s="7"/>
      <c r="D58" s="7"/>
      <c r="E58" s="7"/>
      <c r="F58" s="85" t="s">
        <v>252</v>
      </c>
      <c r="G58" s="83" t="s">
        <v>24</v>
      </c>
      <c r="H58" s="81" t="s">
        <v>93</v>
      </c>
      <c r="I58" s="81"/>
      <c r="J58" s="82">
        <f>SUM(J59)</f>
        <v>17564121.91</v>
      </c>
      <c r="K58" s="82">
        <f>SUM(K59)</f>
        <v>16778540.990000002</v>
      </c>
      <c r="L58" s="74">
        <f t="shared" si="20"/>
        <v>95.527354432943596</v>
      </c>
      <c r="M58" s="74"/>
      <c r="N58" s="88">
        <f>SUM(N59:N63)</f>
        <v>0</v>
      </c>
      <c r="O58" s="88">
        <f>SUM(O59:O63)</f>
        <v>0</v>
      </c>
      <c r="P58" s="74" t="e">
        <f t="shared" ref="P58" si="22">SUM(O58/N58*100)</f>
        <v>#DIV/0!</v>
      </c>
      <c r="Q58" s="199">
        <f>SUM(Q59)</f>
        <v>22498000</v>
      </c>
      <c r="R58" s="199">
        <f>SUM(R59)</f>
        <v>26481523.370000001</v>
      </c>
      <c r="S58" s="207"/>
      <c r="T58" s="193"/>
      <c r="U58" s="193"/>
      <c r="V58" s="203">
        <f>SUM(V59)</f>
        <v>25751461.710000001</v>
      </c>
      <c r="W58" s="204">
        <f>SUM(V58/R58*100)</f>
        <v>97.243128162230036</v>
      </c>
      <c r="X58" s="88">
        <f>SUM(V58/Q58*100)</f>
        <v>114.46111525468932</v>
      </c>
      <c r="Y58" s="160"/>
    </row>
    <row r="59" spans="1:25" ht="28.15" customHeight="1" x14ac:dyDescent="0.25">
      <c r="A59" s="9"/>
      <c r="B59" s="7"/>
      <c r="C59" s="7"/>
      <c r="D59" s="7"/>
      <c r="E59" s="7"/>
      <c r="F59" s="86" t="s">
        <v>140</v>
      </c>
      <c r="G59" s="83"/>
      <c r="H59" s="83" t="s">
        <v>94</v>
      </c>
      <c r="I59" s="83"/>
      <c r="J59" s="82">
        <f>SUM(J60:J65)</f>
        <v>17564121.91</v>
      </c>
      <c r="K59" s="82">
        <f>SUM(K60:K65)</f>
        <v>16778540.990000002</v>
      </c>
      <c r="L59" s="74">
        <f t="shared" si="20"/>
        <v>95.527354432943596</v>
      </c>
      <c r="M59" s="74"/>
      <c r="N59" s="82">
        <f>SUM(N60:N65)</f>
        <v>0</v>
      </c>
      <c r="O59" s="82">
        <f>SUM(O60:O65)</f>
        <v>0</v>
      </c>
      <c r="P59" s="74" t="e">
        <f t="shared" ref="P59" si="23">SUM(O59/N59*100)</f>
        <v>#DIV/0!</v>
      </c>
      <c r="Q59" s="190">
        <f>SUM(Q60:Q65)</f>
        <v>22498000</v>
      </c>
      <c r="R59" s="194">
        <f>SUM(R60:R65)</f>
        <v>26481523.370000001</v>
      </c>
      <c r="S59" s="207"/>
      <c r="T59" s="206"/>
      <c r="U59" s="206"/>
      <c r="V59" s="194">
        <f>SUM(V60:V65)</f>
        <v>25751461.710000001</v>
      </c>
      <c r="W59" s="195">
        <f t="shared" ref="W59:W69" si="24">SUM(V59/R59*100)</f>
        <v>97.243128162230036</v>
      </c>
      <c r="X59" s="88">
        <f>SUM(V59/Q59*100)</f>
        <v>114.46111525468932</v>
      </c>
      <c r="Y59" s="161"/>
    </row>
    <row r="60" spans="1:25" ht="49.9" customHeight="1" x14ac:dyDescent="0.25">
      <c r="A60" s="9"/>
      <c r="B60" s="7"/>
      <c r="C60" s="7"/>
      <c r="D60" s="7"/>
      <c r="E60" s="7"/>
      <c r="F60" s="54" t="s">
        <v>57</v>
      </c>
      <c r="G60" s="83" t="s">
        <v>24</v>
      </c>
      <c r="H60" s="83" t="s">
        <v>96</v>
      </c>
      <c r="I60" s="83"/>
      <c r="J60" s="88">
        <v>230000</v>
      </c>
      <c r="K60" s="88">
        <v>230000</v>
      </c>
      <c r="L60" s="74">
        <f t="shared" si="20"/>
        <v>100</v>
      </c>
      <c r="M60" s="74"/>
      <c r="N60" s="88"/>
      <c r="O60" s="88"/>
      <c r="P60" s="75"/>
      <c r="Q60" s="190">
        <v>400000</v>
      </c>
      <c r="R60" s="190">
        <v>1007865.51</v>
      </c>
      <c r="S60" s="207"/>
      <c r="T60" s="193"/>
      <c r="U60" s="193"/>
      <c r="V60" s="194">
        <v>1007865.51</v>
      </c>
      <c r="W60" s="195">
        <f t="shared" si="24"/>
        <v>100</v>
      </c>
      <c r="X60" s="88">
        <f t="shared" ref="X60:X65" si="25">SUM(V60/Q60*100)</f>
        <v>251.96637750000002</v>
      </c>
      <c r="Y60" s="71"/>
    </row>
    <row r="61" spans="1:25" ht="24.6" customHeight="1" x14ac:dyDescent="0.25">
      <c r="A61" s="9"/>
      <c r="B61" s="7"/>
      <c r="C61" s="7"/>
      <c r="D61" s="7"/>
      <c r="E61" s="7"/>
      <c r="F61" s="54" t="s">
        <v>457</v>
      </c>
      <c r="G61" s="83"/>
      <c r="H61" s="83" t="s">
        <v>458</v>
      </c>
      <c r="I61" s="83"/>
      <c r="J61" s="88">
        <v>0</v>
      </c>
      <c r="K61" s="88">
        <v>0</v>
      </c>
      <c r="L61" s="74" t="e">
        <f t="shared" si="20"/>
        <v>#DIV/0!</v>
      </c>
      <c r="M61" s="74"/>
      <c r="N61" s="88">
        <v>0</v>
      </c>
      <c r="O61" s="88">
        <v>0</v>
      </c>
      <c r="P61" s="75">
        <v>0</v>
      </c>
      <c r="Q61" s="190">
        <v>25000</v>
      </c>
      <c r="R61" s="190">
        <v>55000</v>
      </c>
      <c r="S61" s="207"/>
      <c r="T61" s="193"/>
      <c r="U61" s="193"/>
      <c r="V61" s="194">
        <v>55000</v>
      </c>
      <c r="W61" s="195">
        <f t="shared" si="24"/>
        <v>100</v>
      </c>
      <c r="X61" s="88">
        <f t="shared" si="25"/>
        <v>220.00000000000003</v>
      </c>
      <c r="Y61" s="71"/>
    </row>
    <row r="62" spans="1:25" ht="24.6" customHeight="1" x14ac:dyDescent="0.25">
      <c r="A62" s="9"/>
      <c r="B62" s="7"/>
      <c r="C62" s="7"/>
      <c r="D62" s="7"/>
      <c r="E62" s="7"/>
      <c r="F62" s="143" t="s">
        <v>595</v>
      </c>
      <c r="G62" s="24"/>
      <c r="H62" s="24" t="s">
        <v>596</v>
      </c>
      <c r="I62" s="83"/>
      <c r="J62" s="88"/>
      <c r="K62" s="88"/>
      <c r="L62" s="74"/>
      <c r="M62" s="74"/>
      <c r="N62" s="88"/>
      <c r="O62" s="88"/>
      <c r="P62" s="75"/>
      <c r="Q62" s="190"/>
      <c r="R62" s="190">
        <v>420000</v>
      </c>
      <c r="S62" s="207"/>
      <c r="T62" s="193"/>
      <c r="U62" s="193"/>
      <c r="V62" s="194">
        <v>420000</v>
      </c>
      <c r="W62" s="195">
        <f t="shared" si="24"/>
        <v>100</v>
      </c>
      <c r="X62" s="88"/>
      <c r="Y62" s="71"/>
    </row>
    <row r="63" spans="1:25" ht="45.6" customHeight="1" x14ac:dyDescent="0.25">
      <c r="A63" s="9"/>
      <c r="B63" s="7"/>
      <c r="C63" s="7"/>
      <c r="D63" s="7"/>
      <c r="E63" s="7"/>
      <c r="F63" s="54" t="s">
        <v>42</v>
      </c>
      <c r="G63" s="83" t="s">
        <v>24</v>
      </c>
      <c r="H63" s="83" t="s">
        <v>95</v>
      </c>
      <c r="I63" s="83"/>
      <c r="J63" s="88">
        <v>17334121.91</v>
      </c>
      <c r="K63" s="88">
        <v>16548540.99</v>
      </c>
      <c r="L63" s="74">
        <f t="shared" si="20"/>
        <v>95.46800856669411</v>
      </c>
      <c r="M63" s="74"/>
      <c r="N63" s="88">
        <v>0</v>
      </c>
      <c r="O63" s="88">
        <v>0</v>
      </c>
      <c r="P63" s="75">
        <v>0</v>
      </c>
      <c r="Q63" s="190">
        <v>22043000</v>
      </c>
      <c r="R63" s="190">
        <v>24998657.859999999</v>
      </c>
      <c r="S63" s="207"/>
      <c r="T63" s="193"/>
      <c r="U63" s="193"/>
      <c r="V63" s="194">
        <v>24268596.199999999</v>
      </c>
      <c r="W63" s="195">
        <f t="shared" si="24"/>
        <v>97.07959657638996</v>
      </c>
      <c r="X63" s="88">
        <f t="shared" si="25"/>
        <v>110.09661207639614</v>
      </c>
      <c r="Y63" s="71"/>
    </row>
    <row r="64" spans="1:25" ht="27.6" customHeight="1" x14ac:dyDescent="0.25">
      <c r="A64" s="9"/>
      <c r="B64" s="7"/>
      <c r="C64" s="7"/>
      <c r="D64" s="7"/>
      <c r="E64" s="7"/>
      <c r="F64" s="54" t="s">
        <v>220</v>
      </c>
      <c r="G64" s="83"/>
      <c r="H64" s="83" t="s">
        <v>221</v>
      </c>
      <c r="I64" s="83"/>
      <c r="J64" s="88">
        <v>0</v>
      </c>
      <c r="K64" s="88">
        <v>0</v>
      </c>
      <c r="L64" s="74"/>
      <c r="M64" s="74"/>
      <c r="N64" s="88"/>
      <c r="O64" s="88"/>
      <c r="P64" s="74"/>
      <c r="Q64" s="190">
        <v>10000</v>
      </c>
      <c r="R64" s="190">
        <f t="shared" ref="R64:R65" si="26">SUM(J64,N64)</f>
        <v>0</v>
      </c>
      <c r="S64" s="207"/>
      <c r="T64" s="193"/>
      <c r="U64" s="193"/>
      <c r="V64" s="194">
        <f t="shared" ref="V64:V65" si="27">SUM(K64,O64)</f>
        <v>0</v>
      </c>
      <c r="W64" s="195">
        <v>0</v>
      </c>
      <c r="X64" s="88">
        <f t="shared" si="25"/>
        <v>0</v>
      </c>
      <c r="Y64" s="71"/>
    </row>
    <row r="65" spans="1:25" ht="28.15" customHeight="1" x14ac:dyDescent="0.25">
      <c r="A65" s="9"/>
      <c r="B65" s="7"/>
      <c r="C65" s="7"/>
      <c r="D65" s="7"/>
      <c r="E65" s="7"/>
      <c r="F65" s="54" t="s">
        <v>222</v>
      </c>
      <c r="G65" s="83"/>
      <c r="H65" s="83" t="s">
        <v>223</v>
      </c>
      <c r="I65" s="83"/>
      <c r="J65" s="88">
        <v>0</v>
      </c>
      <c r="K65" s="88">
        <v>0</v>
      </c>
      <c r="L65" s="74"/>
      <c r="M65" s="74"/>
      <c r="N65" s="88"/>
      <c r="O65" s="88"/>
      <c r="P65" s="74"/>
      <c r="Q65" s="190">
        <v>20000</v>
      </c>
      <c r="R65" s="190">
        <f t="shared" si="26"/>
        <v>0</v>
      </c>
      <c r="S65" s="207"/>
      <c r="T65" s="193"/>
      <c r="U65" s="193"/>
      <c r="V65" s="194">
        <f t="shared" si="27"/>
        <v>0</v>
      </c>
      <c r="W65" s="195">
        <v>0</v>
      </c>
      <c r="X65" s="88">
        <f t="shared" si="25"/>
        <v>0</v>
      </c>
      <c r="Y65" s="71"/>
    </row>
    <row r="66" spans="1:25" ht="40.9" customHeight="1" x14ac:dyDescent="0.25">
      <c r="A66" s="6" t="s">
        <v>11</v>
      </c>
      <c r="B66" s="7" t="s">
        <v>24</v>
      </c>
      <c r="C66" s="7" t="s">
        <v>26</v>
      </c>
      <c r="D66" s="7"/>
      <c r="E66" s="7"/>
      <c r="F66" s="96" t="s">
        <v>253</v>
      </c>
      <c r="G66" s="83" t="s">
        <v>38</v>
      </c>
      <c r="H66" s="81" t="s">
        <v>97</v>
      </c>
      <c r="I66" s="81"/>
      <c r="J66" s="82">
        <f>SUM(J67)</f>
        <v>5755492.3499999996</v>
      </c>
      <c r="K66" s="82">
        <f>SUM(K67)</f>
        <v>5609547.1399999997</v>
      </c>
      <c r="L66" s="75">
        <f>SUM(K66/J66*100)</f>
        <v>97.464244566322805</v>
      </c>
      <c r="M66" s="75"/>
      <c r="N66" s="82">
        <f>SUM(N67:N71)</f>
        <v>146096.18</v>
      </c>
      <c r="O66" s="82">
        <f>SUM(O67:O71)</f>
        <v>146096.18</v>
      </c>
      <c r="P66" s="75">
        <f>SUM(O66/N66*100)</f>
        <v>100</v>
      </c>
      <c r="Q66" s="199">
        <f>SUM(Q67)</f>
        <v>11650429</v>
      </c>
      <c r="R66" s="199">
        <f>SUM(R67+R72)</f>
        <v>11694270.780000001</v>
      </c>
      <c r="S66" s="208"/>
      <c r="T66" s="202"/>
      <c r="U66" s="202"/>
      <c r="V66" s="199">
        <f>SUM(V67+V72)</f>
        <v>11688264.15</v>
      </c>
      <c r="W66" s="204">
        <f t="shared" si="24"/>
        <v>99.948636130349627</v>
      </c>
      <c r="X66" s="88">
        <f>SUM(V66/Q66*100)</f>
        <v>100.32475327732567</v>
      </c>
      <c r="Y66" s="158"/>
    </row>
    <row r="67" spans="1:25" ht="24" customHeight="1" x14ac:dyDescent="0.25">
      <c r="A67" s="6"/>
      <c r="B67" s="7"/>
      <c r="C67" s="7"/>
      <c r="D67" s="7"/>
      <c r="E67" s="7"/>
      <c r="F67" s="97" t="s">
        <v>141</v>
      </c>
      <c r="G67" s="83"/>
      <c r="H67" s="81" t="s">
        <v>98</v>
      </c>
      <c r="I67" s="83"/>
      <c r="J67" s="88">
        <f>SUM(J68:J71)</f>
        <v>5755492.3499999996</v>
      </c>
      <c r="K67" s="88">
        <f>SUM(K68:K71)</f>
        <v>5609547.1399999997</v>
      </c>
      <c r="L67" s="74">
        <f>SUM(K67/J67*100)</f>
        <v>97.464244566322805</v>
      </c>
      <c r="M67" s="74"/>
      <c r="N67" s="88">
        <v>0</v>
      </c>
      <c r="O67" s="88">
        <v>0</v>
      </c>
      <c r="P67" s="75">
        <v>0</v>
      </c>
      <c r="Q67" s="199">
        <f>SUM(Q68:Q71)</f>
        <v>11650429</v>
      </c>
      <c r="R67" s="199">
        <f>SUM(R68:R71)</f>
        <v>10228469.98</v>
      </c>
      <c r="S67" s="208"/>
      <c r="T67" s="202"/>
      <c r="U67" s="202"/>
      <c r="V67" s="199">
        <f>SUM(V68:V71)</f>
        <v>10222463.35</v>
      </c>
      <c r="W67" s="204">
        <f t="shared" si="24"/>
        <v>99.941275381247181</v>
      </c>
      <c r="X67" s="88">
        <f>SUM(V67/Q67*100)</f>
        <v>87.743235463689786</v>
      </c>
      <c r="Y67" s="159"/>
    </row>
    <row r="68" spans="1:25" ht="25.9" customHeight="1" x14ac:dyDescent="0.25">
      <c r="A68" s="6"/>
      <c r="B68" s="7"/>
      <c r="C68" s="7"/>
      <c r="D68" s="7"/>
      <c r="E68" s="7"/>
      <c r="F68" s="54" t="s">
        <v>58</v>
      </c>
      <c r="G68" s="83" t="s">
        <v>24</v>
      </c>
      <c r="H68" s="83" t="s">
        <v>100</v>
      </c>
      <c r="I68" s="83"/>
      <c r="J68" s="88">
        <v>25000</v>
      </c>
      <c r="K68" s="88">
        <v>25000</v>
      </c>
      <c r="L68" s="74">
        <f>SUM(K68/J68*100)</f>
        <v>100</v>
      </c>
      <c r="M68" s="74"/>
      <c r="N68" s="88"/>
      <c r="O68" s="88"/>
      <c r="P68" s="75"/>
      <c r="Q68" s="190">
        <v>80000</v>
      </c>
      <c r="R68" s="190">
        <v>76992.070000000007</v>
      </c>
      <c r="S68" s="207"/>
      <c r="T68" s="193"/>
      <c r="U68" s="193"/>
      <c r="V68" s="194">
        <v>76992.070000000007</v>
      </c>
      <c r="W68" s="195">
        <f t="shared" si="24"/>
        <v>100</v>
      </c>
      <c r="X68" s="88">
        <f t="shared" ref="X68:X69" si="28">SUM(V68/Q68*100)</f>
        <v>96.240087500000001</v>
      </c>
      <c r="Y68" s="127"/>
    </row>
    <row r="69" spans="1:25" ht="59.45" customHeight="1" x14ac:dyDescent="0.25">
      <c r="A69" s="6"/>
      <c r="B69" s="7"/>
      <c r="C69" s="7"/>
      <c r="D69" s="7"/>
      <c r="E69" s="7"/>
      <c r="F69" s="54" t="s">
        <v>42</v>
      </c>
      <c r="G69" s="83" t="s">
        <v>24</v>
      </c>
      <c r="H69" s="83" t="s">
        <v>99</v>
      </c>
      <c r="I69" s="83"/>
      <c r="J69" s="88">
        <v>5729016.6299999999</v>
      </c>
      <c r="K69" s="88">
        <v>5583071.4199999999</v>
      </c>
      <c r="L69" s="74">
        <f>SUM(K69/J69*100)</f>
        <v>97.452525984376479</v>
      </c>
      <c r="M69" s="74"/>
      <c r="N69" s="88">
        <v>0</v>
      </c>
      <c r="O69" s="88">
        <v>0</v>
      </c>
      <c r="P69" s="75">
        <v>0</v>
      </c>
      <c r="Q69" s="190">
        <v>11567000</v>
      </c>
      <c r="R69" s="190">
        <v>10151477.91</v>
      </c>
      <c r="S69" s="207"/>
      <c r="T69" s="193"/>
      <c r="U69" s="193"/>
      <c r="V69" s="194">
        <v>10145471.279999999</v>
      </c>
      <c r="W69" s="195">
        <f t="shared" si="24"/>
        <v>99.940829994871152</v>
      </c>
      <c r="X69" s="88">
        <f t="shared" si="28"/>
        <v>87.710480504884586</v>
      </c>
      <c r="Y69" s="71"/>
    </row>
    <row r="70" spans="1:25" ht="43.9" customHeight="1" x14ac:dyDescent="0.25">
      <c r="A70" s="6"/>
      <c r="B70" s="7"/>
      <c r="C70" s="7"/>
      <c r="D70" s="7"/>
      <c r="E70" s="7"/>
      <c r="F70" s="54" t="s">
        <v>269</v>
      </c>
      <c r="G70" s="83" t="s">
        <v>24</v>
      </c>
      <c r="H70" s="83" t="s">
        <v>270</v>
      </c>
      <c r="I70" s="83"/>
      <c r="J70" s="88">
        <v>0</v>
      </c>
      <c r="K70" s="88">
        <v>0</v>
      </c>
      <c r="L70" s="74">
        <v>0</v>
      </c>
      <c r="M70" s="74"/>
      <c r="N70" s="88">
        <v>146096.18</v>
      </c>
      <c r="O70" s="88">
        <v>146096.18</v>
      </c>
      <c r="P70" s="74">
        <f>SUM(O70/N70*100)</f>
        <v>100</v>
      </c>
      <c r="Q70" s="190">
        <v>0</v>
      </c>
      <c r="R70" s="190">
        <v>0</v>
      </c>
      <c r="S70" s="207"/>
      <c r="T70" s="193"/>
      <c r="U70" s="193"/>
      <c r="V70" s="194">
        <v>0</v>
      </c>
      <c r="W70" s="195">
        <v>0</v>
      </c>
      <c r="X70" s="88">
        <v>0</v>
      </c>
      <c r="Y70" s="71"/>
    </row>
    <row r="71" spans="1:25" ht="59.25" customHeight="1" x14ac:dyDescent="0.25">
      <c r="A71" s="6"/>
      <c r="B71" s="7"/>
      <c r="C71" s="7"/>
      <c r="D71" s="7"/>
      <c r="E71" s="7"/>
      <c r="F71" s="63" t="s">
        <v>367</v>
      </c>
      <c r="G71" s="83" t="s">
        <v>24</v>
      </c>
      <c r="H71" s="83" t="s">
        <v>394</v>
      </c>
      <c r="I71" s="83"/>
      <c r="J71" s="88">
        <v>1475.72</v>
      </c>
      <c r="K71" s="88">
        <v>1475.72</v>
      </c>
      <c r="L71" s="74">
        <f t="shared" ref="L71:L74" si="29">SUM(K71/J71*100)</f>
        <v>100</v>
      </c>
      <c r="M71" s="74"/>
      <c r="N71" s="88">
        <v>0</v>
      </c>
      <c r="O71" s="88">
        <v>0</v>
      </c>
      <c r="P71" s="74">
        <v>0</v>
      </c>
      <c r="Q71" s="190">
        <v>3429</v>
      </c>
      <c r="R71" s="190">
        <v>0</v>
      </c>
      <c r="S71" s="207"/>
      <c r="T71" s="193"/>
      <c r="U71" s="193"/>
      <c r="V71" s="194">
        <v>0</v>
      </c>
      <c r="W71" s="195">
        <v>0</v>
      </c>
      <c r="X71" s="88">
        <f t="shared" ref="X71:X74" si="30">SUM(V71/Q71*100)</f>
        <v>0</v>
      </c>
      <c r="Y71" s="71"/>
    </row>
    <row r="72" spans="1:25" ht="43.5" customHeight="1" x14ac:dyDescent="0.25">
      <c r="A72" s="6"/>
      <c r="B72" s="7"/>
      <c r="C72" s="7"/>
      <c r="D72" s="7"/>
      <c r="E72" s="7"/>
      <c r="F72" s="141" t="s">
        <v>597</v>
      </c>
      <c r="G72" s="24"/>
      <c r="H72" s="81" t="s">
        <v>598</v>
      </c>
      <c r="I72" s="88">
        <f>SUM(I73)</f>
        <v>1465800.8</v>
      </c>
      <c r="J72" s="88"/>
      <c r="K72" s="88"/>
      <c r="L72" s="74"/>
      <c r="M72" s="74"/>
      <c r="N72" s="88"/>
      <c r="O72" s="88"/>
      <c r="P72" s="74"/>
      <c r="Q72" s="190">
        <v>0</v>
      </c>
      <c r="R72" s="199">
        <f>SUM(R73)</f>
        <v>1465800.8</v>
      </c>
      <c r="S72" s="207"/>
      <c r="T72" s="193"/>
      <c r="U72" s="193"/>
      <c r="V72" s="199">
        <f>SUM(V73)</f>
        <v>1465800.8</v>
      </c>
      <c r="W72" s="194">
        <f t="shared" ref="W72:W73" si="31">SUM(V72/R72*100)</f>
        <v>100</v>
      </c>
      <c r="X72" s="194">
        <v>0</v>
      </c>
      <c r="Y72" s="127"/>
    </row>
    <row r="73" spans="1:25" ht="36" customHeight="1" x14ac:dyDescent="0.25">
      <c r="A73" s="6"/>
      <c r="B73" s="7"/>
      <c r="C73" s="7"/>
      <c r="D73" s="7"/>
      <c r="E73" s="7"/>
      <c r="F73" s="143" t="s">
        <v>599</v>
      </c>
      <c r="G73" s="24"/>
      <c r="H73" s="83" t="s">
        <v>600</v>
      </c>
      <c r="I73" s="88">
        <v>1465800.8</v>
      </c>
      <c r="J73" s="88"/>
      <c r="K73" s="88"/>
      <c r="L73" s="74"/>
      <c r="M73" s="74"/>
      <c r="N73" s="88"/>
      <c r="O73" s="88"/>
      <c r="P73" s="74"/>
      <c r="Q73" s="190">
        <v>0</v>
      </c>
      <c r="R73" s="190">
        <v>1465800.8</v>
      </c>
      <c r="S73" s="207"/>
      <c r="T73" s="193"/>
      <c r="U73" s="193"/>
      <c r="V73" s="194">
        <v>1465800.8</v>
      </c>
      <c r="W73" s="194">
        <f t="shared" si="31"/>
        <v>100</v>
      </c>
      <c r="X73" s="194">
        <v>0</v>
      </c>
      <c r="Y73" s="127"/>
    </row>
    <row r="74" spans="1:25" ht="42" customHeight="1" x14ac:dyDescent="0.25">
      <c r="A74" s="6"/>
      <c r="B74" s="7"/>
      <c r="C74" s="7" t="s">
        <v>32</v>
      </c>
      <c r="D74" s="7"/>
      <c r="E74" s="7"/>
      <c r="F74" s="96" t="s">
        <v>254</v>
      </c>
      <c r="G74" s="83" t="s">
        <v>24</v>
      </c>
      <c r="H74" s="81" t="s">
        <v>101</v>
      </c>
      <c r="I74" s="81"/>
      <c r="J74" s="82" t="e">
        <f>SUM(#REF!,#REF!)</f>
        <v>#REF!</v>
      </c>
      <c r="K74" s="82" t="e">
        <f>SUM(#REF!,#REF!)</f>
        <v>#REF!</v>
      </c>
      <c r="L74" s="75" t="e">
        <f t="shared" si="29"/>
        <v>#REF!</v>
      </c>
      <c r="M74" s="75"/>
      <c r="N74" s="88">
        <v>0</v>
      </c>
      <c r="O74" s="88">
        <v>0</v>
      </c>
      <c r="P74" s="75">
        <v>0</v>
      </c>
      <c r="Q74" s="199">
        <f>SUM(Q76+Q78)</f>
        <v>1369589.8</v>
      </c>
      <c r="R74" s="199">
        <f>SUM(R76+R78)</f>
        <v>1501397.17</v>
      </c>
      <c r="S74" s="208"/>
      <c r="T74" s="202"/>
      <c r="U74" s="202"/>
      <c r="V74" s="199">
        <f>SUM(V76+V78)</f>
        <v>1501397.17</v>
      </c>
      <c r="W74" s="204">
        <f t="shared" ref="W74:W86" si="32">SUM(V74/R74*100)</f>
        <v>100</v>
      </c>
      <c r="X74" s="88">
        <f t="shared" si="30"/>
        <v>109.62385744987293</v>
      </c>
      <c r="Y74" s="124"/>
    </row>
    <row r="75" spans="1:25" ht="31.9" hidden="1" customHeight="1" x14ac:dyDescent="0.25">
      <c r="A75" s="6"/>
      <c r="B75" s="7"/>
      <c r="C75" s="7"/>
      <c r="D75" s="7"/>
      <c r="E75" s="7"/>
      <c r="F75" s="63" t="s">
        <v>271</v>
      </c>
      <c r="G75" s="81"/>
      <c r="H75" s="83" t="s">
        <v>272</v>
      </c>
      <c r="I75" s="83"/>
      <c r="J75" s="88">
        <v>0</v>
      </c>
      <c r="K75" s="88"/>
      <c r="L75" s="74"/>
      <c r="M75" s="74"/>
      <c r="N75" s="88"/>
      <c r="O75" s="88"/>
      <c r="P75" s="75"/>
      <c r="Q75" s="199"/>
      <c r="R75" s="190">
        <f>SUM(J75,N75)</f>
        <v>0</v>
      </c>
      <c r="S75" s="207"/>
      <c r="T75" s="193"/>
      <c r="U75" s="193"/>
      <c r="V75" s="194">
        <f t="shared" ref="V75" si="33">SUM(K75,O75)</f>
        <v>0</v>
      </c>
      <c r="W75" s="195" t="e">
        <f t="shared" si="32"/>
        <v>#DIV/0!</v>
      </c>
      <c r="X75" s="99"/>
      <c r="Y75" s="125"/>
    </row>
    <row r="76" spans="1:25" ht="31.9" customHeight="1" x14ac:dyDescent="0.25">
      <c r="A76" s="6"/>
      <c r="B76" s="7"/>
      <c r="C76" s="7"/>
      <c r="D76" s="7"/>
      <c r="E76" s="7"/>
      <c r="F76" s="97" t="s">
        <v>142</v>
      </c>
      <c r="G76" s="83"/>
      <c r="H76" s="83" t="s">
        <v>102</v>
      </c>
      <c r="I76" s="83"/>
      <c r="J76" s="88">
        <f>SUM(J77)</f>
        <v>12832</v>
      </c>
      <c r="K76" s="88">
        <f>SUM(K77)</f>
        <v>12832</v>
      </c>
      <c r="L76" s="74">
        <f t="shared" ref="L76:L77" si="34">SUM(K76/J76*100)</f>
        <v>100</v>
      </c>
      <c r="M76" s="74"/>
      <c r="N76" s="88">
        <v>0</v>
      </c>
      <c r="O76" s="88">
        <v>0</v>
      </c>
      <c r="P76" s="75">
        <v>0</v>
      </c>
      <c r="Q76" s="190">
        <f>SUM(Q77)</f>
        <v>85000</v>
      </c>
      <c r="R76" s="190">
        <f>SUM(R77)</f>
        <v>217341.38</v>
      </c>
      <c r="S76" s="207"/>
      <c r="T76" s="193"/>
      <c r="U76" s="193"/>
      <c r="V76" s="194">
        <f>SUM(V77)</f>
        <v>217341.38</v>
      </c>
      <c r="W76" s="195">
        <f t="shared" ref="W76:W77" si="35">SUM(V76/R76*100)</f>
        <v>100</v>
      </c>
      <c r="X76" s="88">
        <f t="shared" ref="X76:X77" si="36">SUM(V76/Q76*100)</f>
        <v>255.69574117647059</v>
      </c>
      <c r="Y76" s="71"/>
    </row>
    <row r="77" spans="1:25" ht="42.6" customHeight="1" x14ac:dyDescent="0.25">
      <c r="A77" s="6"/>
      <c r="B77" s="7"/>
      <c r="C77" s="7"/>
      <c r="D77" s="7"/>
      <c r="E77" s="7"/>
      <c r="F77" s="54" t="s">
        <v>59</v>
      </c>
      <c r="G77" s="83" t="s">
        <v>24</v>
      </c>
      <c r="H77" s="83" t="s">
        <v>103</v>
      </c>
      <c r="I77" s="83"/>
      <c r="J77" s="88">
        <v>12832</v>
      </c>
      <c r="K77" s="88">
        <v>12832</v>
      </c>
      <c r="L77" s="74">
        <f t="shared" si="34"/>
        <v>100</v>
      </c>
      <c r="M77" s="74"/>
      <c r="N77" s="88">
        <v>0</v>
      </c>
      <c r="O77" s="88">
        <v>0</v>
      </c>
      <c r="P77" s="75">
        <v>0</v>
      </c>
      <c r="Q77" s="190">
        <v>85000</v>
      </c>
      <c r="R77" s="190">
        <v>217341.38</v>
      </c>
      <c r="S77" s="207"/>
      <c r="T77" s="193"/>
      <c r="U77" s="193"/>
      <c r="V77" s="194">
        <v>217341.38</v>
      </c>
      <c r="W77" s="195">
        <f t="shared" si="35"/>
        <v>100</v>
      </c>
      <c r="X77" s="88">
        <f t="shared" si="36"/>
        <v>255.69574117647059</v>
      </c>
      <c r="Y77" s="71"/>
    </row>
    <row r="78" spans="1:25" ht="31.9" customHeight="1" x14ac:dyDescent="0.25">
      <c r="A78" s="6"/>
      <c r="B78" s="7"/>
      <c r="C78" s="7"/>
      <c r="D78" s="7"/>
      <c r="E78" s="7"/>
      <c r="F78" s="97" t="s">
        <v>144</v>
      </c>
      <c r="G78" s="81"/>
      <c r="H78" s="83" t="s">
        <v>145</v>
      </c>
      <c r="I78" s="83"/>
      <c r="J78" s="88">
        <f>SUM(J79:J82)</f>
        <v>3611646.73</v>
      </c>
      <c r="K78" s="88">
        <f>SUM(K79)</f>
        <v>82033.59</v>
      </c>
      <c r="L78" s="74">
        <f t="shared" ref="L78:L79" si="37">SUM(K78/J78*100)</f>
        <v>2.2713625150154151</v>
      </c>
      <c r="M78" s="74"/>
      <c r="N78" s="88">
        <v>0</v>
      </c>
      <c r="O78" s="88">
        <v>0</v>
      </c>
      <c r="P78" s="75">
        <v>0</v>
      </c>
      <c r="Q78" s="190">
        <f>SUM(Q79:Q81)</f>
        <v>1284589.8</v>
      </c>
      <c r="R78" s="190">
        <f>SUM(R79:R81)</f>
        <v>1284055.79</v>
      </c>
      <c r="S78" s="207"/>
      <c r="T78" s="193"/>
      <c r="U78" s="193"/>
      <c r="V78" s="190">
        <f>SUM(V79:V81)</f>
        <v>1284055.79</v>
      </c>
      <c r="W78" s="195">
        <f t="shared" ref="W78:W79" si="38">SUM(V78/R78*100)</f>
        <v>100</v>
      </c>
      <c r="X78" s="88">
        <f t="shared" ref="X78:X79" si="39">SUM(V78/Q78*100)</f>
        <v>99.958429531357012</v>
      </c>
      <c r="Y78" s="71"/>
    </row>
    <row r="79" spans="1:25" ht="68.45" customHeight="1" x14ac:dyDescent="0.25">
      <c r="A79" s="6"/>
      <c r="B79" s="7"/>
      <c r="C79" s="7"/>
      <c r="D79" s="7"/>
      <c r="E79" s="7"/>
      <c r="F79" s="63" t="s">
        <v>196</v>
      </c>
      <c r="G79" s="81"/>
      <c r="H79" s="83" t="s">
        <v>146</v>
      </c>
      <c r="I79" s="83"/>
      <c r="J79" s="88">
        <v>82033.59</v>
      </c>
      <c r="K79" s="88">
        <v>82033.59</v>
      </c>
      <c r="L79" s="74">
        <f t="shared" si="37"/>
        <v>100</v>
      </c>
      <c r="M79" s="74"/>
      <c r="N79" s="88">
        <v>0</v>
      </c>
      <c r="O79" s="88">
        <v>0</v>
      </c>
      <c r="P79" s="75">
        <v>0</v>
      </c>
      <c r="Q79" s="190">
        <v>250000</v>
      </c>
      <c r="R79" s="190">
        <v>281807.37</v>
      </c>
      <c r="S79" s="207"/>
      <c r="T79" s="193"/>
      <c r="U79" s="193"/>
      <c r="V79" s="194">
        <v>281807.37</v>
      </c>
      <c r="W79" s="195">
        <f t="shared" si="38"/>
        <v>100</v>
      </c>
      <c r="X79" s="88">
        <f t="shared" si="39"/>
        <v>112.722948</v>
      </c>
      <c r="Y79" s="71"/>
    </row>
    <row r="80" spans="1:25" ht="68.45" customHeight="1" x14ac:dyDescent="0.25">
      <c r="A80" s="6"/>
      <c r="B80" s="7"/>
      <c r="C80" s="7"/>
      <c r="D80" s="7"/>
      <c r="E80" s="7"/>
      <c r="F80" s="63" t="s">
        <v>500</v>
      </c>
      <c r="G80" s="81"/>
      <c r="H80" s="83" t="s">
        <v>601</v>
      </c>
      <c r="I80" s="83"/>
      <c r="J80" s="88"/>
      <c r="K80" s="88"/>
      <c r="L80" s="74"/>
      <c r="M80" s="74"/>
      <c r="N80" s="88"/>
      <c r="O80" s="88"/>
      <c r="P80" s="75"/>
      <c r="Q80" s="190">
        <v>992225.94</v>
      </c>
      <c r="R80" s="190">
        <v>992225.94</v>
      </c>
      <c r="S80" s="207"/>
      <c r="T80" s="193"/>
      <c r="U80" s="193"/>
      <c r="V80" s="194">
        <v>992225.94</v>
      </c>
      <c r="W80" s="195">
        <f t="shared" ref="W80:W81" si="40">SUM(V80/R80*100)</f>
        <v>100</v>
      </c>
      <c r="X80" s="88">
        <v>0</v>
      </c>
      <c r="Y80" s="71"/>
    </row>
    <row r="81" spans="1:25" ht="68.45" customHeight="1" x14ac:dyDescent="0.25">
      <c r="A81" s="6"/>
      <c r="B81" s="7"/>
      <c r="C81" s="7"/>
      <c r="D81" s="7"/>
      <c r="E81" s="7"/>
      <c r="F81" s="63" t="s">
        <v>500</v>
      </c>
      <c r="G81" s="81"/>
      <c r="H81" s="83" t="s">
        <v>601</v>
      </c>
      <c r="I81" s="83"/>
      <c r="J81" s="88"/>
      <c r="K81" s="88"/>
      <c r="L81" s="74"/>
      <c r="M81" s="74"/>
      <c r="N81" s="88"/>
      <c r="O81" s="88"/>
      <c r="P81" s="75"/>
      <c r="Q81" s="190">
        <v>42363.86</v>
      </c>
      <c r="R81" s="190">
        <v>10022.48</v>
      </c>
      <c r="S81" s="207"/>
      <c r="T81" s="193"/>
      <c r="U81" s="193"/>
      <c r="V81" s="194">
        <v>10022.48</v>
      </c>
      <c r="W81" s="195">
        <f t="shared" si="40"/>
        <v>100</v>
      </c>
      <c r="X81" s="88">
        <v>0</v>
      </c>
      <c r="Y81" s="71"/>
    </row>
    <row r="82" spans="1:25" ht="37.9" customHeight="1" x14ac:dyDescent="0.25">
      <c r="A82" s="6"/>
      <c r="B82" s="7"/>
      <c r="C82" s="7"/>
      <c r="D82" s="7"/>
      <c r="E82" s="7"/>
      <c r="F82" s="96" t="s">
        <v>143</v>
      </c>
      <c r="G82" s="83" t="s">
        <v>24</v>
      </c>
      <c r="H82" s="81" t="s">
        <v>92</v>
      </c>
      <c r="I82" s="81"/>
      <c r="J82" s="82">
        <f>SUM(J83)</f>
        <v>3529613.14</v>
      </c>
      <c r="K82" s="82">
        <f>SUM(K83)</f>
        <v>3524112.51</v>
      </c>
      <c r="L82" s="74">
        <f>SUM(K82/J82*100)</f>
        <v>99.844157708456393</v>
      </c>
      <c r="M82" s="74"/>
      <c r="N82" s="88">
        <v>0</v>
      </c>
      <c r="O82" s="88">
        <v>0</v>
      </c>
      <c r="P82" s="75">
        <v>0</v>
      </c>
      <c r="Q82" s="199">
        <f>SUM(Q83)</f>
        <v>4175000</v>
      </c>
      <c r="R82" s="199">
        <f>SUM(R83+R84)</f>
        <v>5408040.4299999997</v>
      </c>
      <c r="S82" s="207"/>
      <c r="T82" s="193"/>
      <c r="U82" s="193"/>
      <c r="V82" s="199">
        <f>SUM(V83+V84)</f>
        <v>5405010.3300000001</v>
      </c>
      <c r="W82" s="204">
        <f t="shared" si="32"/>
        <v>99.943970463253365</v>
      </c>
      <c r="X82" s="88">
        <f>SUM(V82/Q82*100)</f>
        <v>129.46132526946107</v>
      </c>
      <c r="Y82" s="71"/>
    </row>
    <row r="83" spans="1:25" ht="40.15" customHeight="1" x14ac:dyDescent="0.25">
      <c r="A83" s="6"/>
      <c r="B83" s="7"/>
      <c r="C83" s="7"/>
      <c r="D83" s="7"/>
      <c r="E83" s="7"/>
      <c r="F83" s="54" t="s">
        <v>42</v>
      </c>
      <c r="G83" s="83" t="s">
        <v>24</v>
      </c>
      <c r="H83" s="83" t="s">
        <v>369</v>
      </c>
      <c r="I83" s="83"/>
      <c r="J83" s="88">
        <v>3529613.14</v>
      </c>
      <c r="K83" s="88">
        <v>3524112.51</v>
      </c>
      <c r="L83" s="74">
        <f>SUM(K83/J83*100)</f>
        <v>99.844157708456393</v>
      </c>
      <c r="M83" s="74"/>
      <c r="N83" s="88">
        <v>0</v>
      </c>
      <c r="O83" s="88">
        <v>0</v>
      </c>
      <c r="P83" s="75">
        <v>0</v>
      </c>
      <c r="Q83" s="190">
        <v>4175000</v>
      </c>
      <c r="R83" s="190">
        <v>5048040.43</v>
      </c>
      <c r="S83" s="207"/>
      <c r="T83" s="193"/>
      <c r="U83" s="193"/>
      <c r="V83" s="194">
        <v>5045010.33</v>
      </c>
      <c r="W83" s="195">
        <f t="shared" si="32"/>
        <v>99.939974727975795</v>
      </c>
      <c r="X83" s="88">
        <f>SUM(V83/Q83*100)</f>
        <v>120.83857077844311</v>
      </c>
      <c r="Y83" s="71"/>
    </row>
    <row r="84" spans="1:25" ht="40.15" customHeight="1" x14ac:dyDescent="0.25">
      <c r="A84" s="6"/>
      <c r="B84" s="7"/>
      <c r="C84" s="7"/>
      <c r="D84" s="7"/>
      <c r="E84" s="7"/>
      <c r="F84" s="151" t="s">
        <v>602</v>
      </c>
      <c r="G84" s="24"/>
      <c r="H84" s="81" t="s">
        <v>603</v>
      </c>
      <c r="I84" s="83"/>
      <c r="J84" s="88"/>
      <c r="K84" s="88"/>
      <c r="L84" s="74"/>
      <c r="M84" s="74"/>
      <c r="N84" s="88"/>
      <c r="O84" s="88"/>
      <c r="P84" s="75"/>
      <c r="Q84" s="190">
        <v>0</v>
      </c>
      <c r="R84" s="199">
        <f>SUM(R85)</f>
        <v>360000</v>
      </c>
      <c r="S84" s="207"/>
      <c r="T84" s="193"/>
      <c r="U84" s="193"/>
      <c r="V84" s="199">
        <f>SUM(V85)</f>
        <v>360000</v>
      </c>
      <c r="W84" s="204">
        <f t="shared" si="32"/>
        <v>100</v>
      </c>
      <c r="X84" s="88">
        <v>0</v>
      </c>
      <c r="Y84" s="71"/>
    </row>
    <row r="85" spans="1:25" ht="40.15" customHeight="1" x14ac:dyDescent="0.25">
      <c r="A85" s="6"/>
      <c r="B85" s="7"/>
      <c r="C85" s="7"/>
      <c r="D85" s="7"/>
      <c r="E85" s="7"/>
      <c r="F85" s="19" t="s">
        <v>604</v>
      </c>
      <c r="G85" s="24"/>
      <c r="H85" s="73" t="s">
        <v>605</v>
      </c>
      <c r="I85" s="83"/>
      <c r="J85" s="88"/>
      <c r="K85" s="88"/>
      <c r="L85" s="74"/>
      <c r="M85" s="74"/>
      <c r="N85" s="88"/>
      <c r="O85" s="88"/>
      <c r="P85" s="75"/>
      <c r="Q85" s="190">
        <v>0</v>
      </c>
      <c r="R85" s="190">
        <v>360000</v>
      </c>
      <c r="S85" s="207"/>
      <c r="T85" s="193"/>
      <c r="U85" s="193"/>
      <c r="V85" s="194">
        <v>360000</v>
      </c>
      <c r="W85" s="195">
        <f t="shared" si="32"/>
        <v>100</v>
      </c>
      <c r="X85" s="88">
        <v>0</v>
      </c>
      <c r="Y85" s="71"/>
    </row>
    <row r="86" spans="1:25" ht="42.75" x14ac:dyDescent="0.25">
      <c r="A86" s="9" t="s">
        <v>12</v>
      </c>
      <c r="B86" s="7"/>
      <c r="C86" s="7"/>
      <c r="D86" s="7"/>
      <c r="E86" s="7"/>
      <c r="F86" s="84" t="s">
        <v>255</v>
      </c>
      <c r="G86" s="81" t="s">
        <v>38</v>
      </c>
      <c r="H86" s="81" t="s">
        <v>104</v>
      </c>
      <c r="I86" s="81"/>
      <c r="J86" s="82">
        <f>SUM(J91+J93+J95+J99+J101+J105+J107)</f>
        <v>5513676.79</v>
      </c>
      <c r="K86" s="82">
        <f>SUM(K91+K93+K95+K99+K101+K105+K107)</f>
        <v>5486677.2999999998</v>
      </c>
      <c r="L86" s="75">
        <f>SUM(K86/J86*100)</f>
        <v>99.510317869031269</v>
      </c>
      <c r="M86" s="75"/>
      <c r="N86" s="82">
        <f>SUM(N91+N93+N95+N99+N101+N105+N107)</f>
        <v>16945440</v>
      </c>
      <c r="O86" s="82">
        <f>SUM(O91+O93+O95+O99+O101+O105+O107)</f>
        <v>7352086.9100000001</v>
      </c>
      <c r="P86" s="75">
        <f t="shared" ref="P86" si="41">SUM(O86/N86*100)</f>
        <v>43.386816217224222</v>
      </c>
      <c r="Q86" s="199">
        <f>SUM(Q91+Q93+Q95+Q99+Q101+Q105+Q107)</f>
        <v>19726554.359999999</v>
      </c>
      <c r="R86" s="203">
        <f>SUM(R91+R93+R95+R99+R101+R105+R107+R110)</f>
        <v>17365324.739999998</v>
      </c>
      <c r="S86" s="208"/>
      <c r="T86" s="202"/>
      <c r="U86" s="202"/>
      <c r="V86" s="203">
        <f>SUM(V91+V93+V95+V99+V101+V105+V107+V110)</f>
        <v>17150475.189999998</v>
      </c>
      <c r="W86" s="204">
        <f t="shared" si="32"/>
        <v>98.762766874695359</v>
      </c>
      <c r="X86" s="88">
        <f>SUM(V86/Q86*100)</f>
        <v>86.941058620842682</v>
      </c>
      <c r="Y86" s="71"/>
    </row>
    <row r="87" spans="1:25" hidden="1" x14ac:dyDescent="0.25">
      <c r="A87" s="9"/>
      <c r="B87" s="7"/>
      <c r="C87" s="7"/>
      <c r="D87" s="7"/>
      <c r="E87" s="7"/>
      <c r="F87" s="13" t="s">
        <v>35</v>
      </c>
      <c r="G87" s="81" t="s">
        <v>28</v>
      </c>
      <c r="H87" s="81" t="s">
        <v>56</v>
      </c>
      <c r="I87" s="81"/>
      <c r="J87" s="82">
        <f>SUM(J88)</f>
        <v>0</v>
      </c>
      <c r="K87" s="82"/>
      <c r="L87" s="82"/>
      <c r="M87" s="82"/>
      <c r="N87" s="82"/>
      <c r="O87" s="82"/>
      <c r="P87" s="82"/>
      <c r="Q87" s="203"/>
      <c r="R87" s="199">
        <f>SUM(R88)</f>
        <v>335</v>
      </c>
      <c r="S87" s="207"/>
      <c r="T87" s="193"/>
      <c r="U87" s="193"/>
      <c r="V87" s="207"/>
      <c r="W87" s="213"/>
      <c r="X87" s="99"/>
      <c r="Y87" s="125"/>
    </row>
    <row r="88" spans="1:25" ht="25.5" hidden="1" x14ac:dyDescent="0.25">
      <c r="A88" s="9"/>
      <c r="B88" s="7"/>
      <c r="C88" s="7"/>
      <c r="D88" s="7"/>
      <c r="E88" s="7"/>
      <c r="F88" s="78" t="s">
        <v>60</v>
      </c>
      <c r="G88" s="81" t="s">
        <v>28</v>
      </c>
      <c r="H88" s="83" t="s">
        <v>61</v>
      </c>
      <c r="I88" s="83"/>
      <c r="J88" s="88">
        <v>0</v>
      </c>
      <c r="K88" s="88"/>
      <c r="L88" s="88"/>
      <c r="M88" s="88"/>
      <c r="N88" s="82"/>
      <c r="O88" s="82"/>
      <c r="P88" s="82"/>
      <c r="Q88" s="203"/>
      <c r="R88" s="190">
        <v>335</v>
      </c>
      <c r="S88" s="207"/>
      <c r="T88" s="193"/>
      <c r="U88" s="193"/>
      <c r="V88" s="207"/>
      <c r="W88" s="213"/>
      <c r="X88" s="99"/>
      <c r="Y88" s="125"/>
    </row>
    <row r="89" spans="1:25" ht="36.6" hidden="1" customHeight="1" x14ac:dyDescent="0.25">
      <c r="A89" s="6"/>
      <c r="B89" s="7"/>
      <c r="C89" s="7"/>
      <c r="D89" s="7"/>
      <c r="E89" s="7"/>
      <c r="F89" s="54" t="s">
        <v>64</v>
      </c>
      <c r="G89" s="83" t="s">
        <v>24</v>
      </c>
      <c r="H89" s="83" t="s">
        <v>66</v>
      </c>
      <c r="I89" s="83"/>
      <c r="J89" s="88">
        <v>0</v>
      </c>
      <c r="K89" s="88"/>
      <c r="L89" s="88"/>
      <c r="M89" s="88"/>
      <c r="N89" s="88"/>
      <c r="O89" s="88"/>
      <c r="P89" s="88"/>
      <c r="Q89" s="194"/>
      <c r="R89" s="190"/>
      <c r="S89" s="207"/>
      <c r="T89" s="193"/>
      <c r="U89" s="193"/>
      <c r="V89" s="207"/>
      <c r="W89" s="213"/>
      <c r="X89" s="99"/>
      <c r="Y89" s="125"/>
    </row>
    <row r="90" spans="1:25" ht="50.45" hidden="1" customHeight="1" x14ac:dyDescent="0.25">
      <c r="A90" s="6"/>
      <c r="B90" s="7"/>
      <c r="C90" s="7"/>
      <c r="D90" s="7"/>
      <c r="E90" s="7"/>
      <c r="F90" s="54" t="s">
        <v>65</v>
      </c>
      <c r="G90" s="83" t="s">
        <v>24</v>
      </c>
      <c r="H90" s="83" t="s">
        <v>67</v>
      </c>
      <c r="I90" s="83"/>
      <c r="J90" s="88">
        <v>0</v>
      </c>
      <c r="K90" s="88"/>
      <c r="L90" s="88"/>
      <c r="M90" s="88"/>
      <c r="N90" s="88"/>
      <c r="O90" s="88"/>
      <c r="P90" s="88"/>
      <c r="Q90" s="194"/>
      <c r="R90" s="190"/>
      <c r="S90" s="207"/>
      <c r="T90" s="193"/>
      <c r="U90" s="193"/>
      <c r="V90" s="207"/>
      <c r="W90" s="213"/>
      <c r="X90" s="99"/>
      <c r="Y90" s="125"/>
    </row>
    <row r="91" spans="1:25" ht="34.9" customHeight="1" x14ac:dyDescent="0.25">
      <c r="A91" s="6"/>
      <c r="B91" s="7"/>
      <c r="C91" s="7"/>
      <c r="D91" s="7"/>
      <c r="E91" s="7"/>
      <c r="F91" s="72" t="s">
        <v>147</v>
      </c>
      <c r="G91" s="83"/>
      <c r="H91" s="81" t="s">
        <v>274</v>
      </c>
      <c r="I91" s="81"/>
      <c r="J91" s="82">
        <f>SUM(J92)</f>
        <v>556462.34</v>
      </c>
      <c r="K91" s="82">
        <f>SUM(K92)</f>
        <v>556462.34</v>
      </c>
      <c r="L91" s="75">
        <f t="shared" ref="L91:L96" si="42">SUM(K91/J91*100)</f>
        <v>100</v>
      </c>
      <c r="M91" s="75"/>
      <c r="N91" s="82">
        <v>0</v>
      </c>
      <c r="O91" s="82">
        <v>0</v>
      </c>
      <c r="P91" s="75">
        <v>0</v>
      </c>
      <c r="Q91" s="199">
        <f>SUM(Q92)</f>
        <v>2420000</v>
      </c>
      <c r="R91" s="199">
        <f>SUM(R92)</f>
        <v>1746961.18</v>
      </c>
      <c r="S91" s="207"/>
      <c r="T91" s="193"/>
      <c r="U91" s="193"/>
      <c r="V91" s="199">
        <f>SUM(V92)</f>
        <v>1746961.18</v>
      </c>
      <c r="W91" s="195">
        <f t="shared" ref="W91:W112" si="43">SUM(V91/R91*100)</f>
        <v>100</v>
      </c>
      <c r="X91" s="88">
        <f>SUM(V91/Q91*100)</f>
        <v>72.188478512396699</v>
      </c>
      <c r="Y91" s="158"/>
    </row>
    <row r="92" spans="1:25" ht="56.45" customHeight="1" x14ac:dyDescent="0.25">
      <c r="A92" s="6"/>
      <c r="B92" s="7"/>
      <c r="C92" s="7"/>
      <c r="D92" s="7"/>
      <c r="E92" s="7"/>
      <c r="F92" s="71" t="s">
        <v>69</v>
      </c>
      <c r="G92" s="83" t="s">
        <v>28</v>
      </c>
      <c r="H92" s="83" t="s">
        <v>273</v>
      </c>
      <c r="I92" s="83"/>
      <c r="J92" s="88">
        <v>556462.34</v>
      </c>
      <c r="K92" s="88">
        <v>556462.34</v>
      </c>
      <c r="L92" s="74">
        <f t="shared" si="42"/>
        <v>100</v>
      </c>
      <c r="M92" s="74"/>
      <c r="N92" s="88">
        <v>0</v>
      </c>
      <c r="O92" s="88">
        <v>0</v>
      </c>
      <c r="P92" s="75">
        <v>0</v>
      </c>
      <c r="Q92" s="190">
        <v>2420000</v>
      </c>
      <c r="R92" s="190">
        <v>1746961.18</v>
      </c>
      <c r="S92" s="207"/>
      <c r="T92" s="193"/>
      <c r="U92" s="193"/>
      <c r="V92" s="194">
        <v>1746961.18</v>
      </c>
      <c r="W92" s="195">
        <f t="shared" si="43"/>
        <v>100</v>
      </c>
      <c r="X92" s="88">
        <f>SUM(V92/Q92*100)</f>
        <v>72.188478512396699</v>
      </c>
      <c r="Y92" s="159"/>
    </row>
    <row r="93" spans="1:25" ht="39.6" customHeight="1" x14ac:dyDescent="0.25">
      <c r="A93" s="6"/>
      <c r="B93" s="7"/>
      <c r="C93" s="7"/>
      <c r="D93" s="7"/>
      <c r="E93" s="7"/>
      <c r="F93" s="72" t="s">
        <v>148</v>
      </c>
      <c r="G93" s="83"/>
      <c r="H93" s="81" t="s">
        <v>275</v>
      </c>
      <c r="I93" s="81"/>
      <c r="J93" s="82">
        <f>SUM(J94)</f>
        <v>442313</v>
      </c>
      <c r="K93" s="82">
        <f>SUM(K94)</f>
        <v>442303.41</v>
      </c>
      <c r="L93" s="75">
        <f t="shared" si="42"/>
        <v>99.997831852104724</v>
      </c>
      <c r="M93" s="75"/>
      <c r="N93" s="82">
        <v>0</v>
      </c>
      <c r="O93" s="82">
        <v>0</v>
      </c>
      <c r="P93" s="75">
        <v>0</v>
      </c>
      <c r="Q93" s="199">
        <f>SUM(Q94)</f>
        <v>1108000</v>
      </c>
      <c r="R93" s="199">
        <f>SUM(R94)</f>
        <v>785920</v>
      </c>
      <c r="S93" s="207"/>
      <c r="T93" s="193"/>
      <c r="U93" s="193"/>
      <c r="V93" s="199">
        <f>SUM(V94)</f>
        <v>761940.69</v>
      </c>
      <c r="W93" s="195">
        <f t="shared" si="43"/>
        <v>96.948886655130281</v>
      </c>
      <c r="X93" s="88">
        <f>SUM(V93/Q93*100)</f>
        <v>68.767210288808656</v>
      </c>
      <c r="Y93" s="71"/>
    </row>
    <row r="94" spans="1:25" ht="57.6" customHeight="1" x14ac:dyDescent="0.25">
      <c r="A94" s="6"/>
      <c r="B94" s="7"/>
      <c r="C94" s="7"/>
      <c r="D94" s="7"/>
      <c r="E94" s="7"/>
      <c r="F94" s="71" t="s">
        <v>70</v>
      </c>
      <c r="G94" s="83" t="s">
        <v>28</v>
      </c>
      <c r="H94" s="83" t="s">
        <v>276</v>
      </c>
      <c r="I94" s="83"/>
      <c r="J94" s="88">
        <v>442313</v>
      </c>
      <c r="K94" s="88">
        <v>442303.41</v>
      </c>
      <c r="L94" s="74">
        <f t="shared" si="42"/>
        <v>99.997831852104724</v>
      </c>
      <c r="M94" s="74"/>
      <c r="N94" s="88">
        <v>0</v>
      </c>
      <c r="O94" s="88">
        <v>0</v>
      </c>
      <c r="P94" s="75">
        <v>0</v>
      </c>
      <c r="Q94" s="190">
        <v>1108000</v>
      </c>
      <c r="R94" s="190">
        <v>785920</v>
      </c>
      <c r="S94" s="207"/>
      <c r="T94" s="193"/>
      <c r="U94" s="193"/>
      <c r="V94" s="194">
        <v>761940.69</v>
      </c>
      <c r="W94" s="195">
        <f t="shared" si="43"/>
        <v>96.948886655130281</v>
      </c>
      <c r="X94" s="88">
        <f>SUM(V94/Q94*100)</f>
        <v>68.767210288808656</v>
      </c>
      <c r="Y94" s="71"/>
    </row>
    <row r="95" spans="1:25" ht="34.9" customHeight="1" x14ac:dyDescent="0.25">
      <c r="A95" s="6"/>
      <c r="B95" s="7"/>
      <c r="C95" s="7"/>
      <c r="D95" s="7"/>
      <c r="E95" s="7"/>
      <c r="F95" s="72" t="s">
        <v>197</v>
      </c>
      <c r="G95" s="81"/>
      <c r="H95" s="81" t="s">
        <v>278</v>
      </c>
      <c r="I95" s="81"/>
      <c r="J95" s="82">
        <f>SUM(J96:J98)</f>
        <v>3870237.33</v>
      </c>
      <c r="K95" s="82">
        <f>SUM(K96:K98)</f>
        <v>3843247.43</v>
      </c>
      <c r="L95" s="75">
        <f t="shared" si="42"/>
        <v>99.302629329969278</v>
      </c>
      <c r="M95" s="75"/>
      <c r="N95" s="82">
        <f>SUM(N96:N98)</f>
        <v>9855440</v>
      </c>
      <c r="O95" s="82">
        <f>SUM(O96:O98)</f>
        <v>7183440</v>
      </c>
      <c r="P95" s="75">
        <f t="shared" ref="P95" si="44">SUM(O95/N95*100)</f>
        <v>72.888069939038743</v>
      </c>
      <c r="Q95" s="199">
        <f>SUM(Q96)</f>
        <v>15693000</v>
      </c>
      <c r="R95" s="199">
        <f>SUM(R96)</f>
        <v>14710671.48</v>
      </c>
      <c r="S95" s="207"/>
      <c r="T95" s="193"/>
      <c r="U95" s="193"/>
      <c r="V95" s="199">
        <f>SUM(V96)</f>
        <v>14519801.24</v>
      </c>
      <c r="W95" s="195">
        <f t="shared" si="43"/>
        <v>98.702504911081064</v>
      </c>
      <c r="X95" s="88">
        <f>SUM(V95/Q95*100)</f>
        <v>92.524063212897474</v>
      </c>
      <c r="Y95" s="171"/>
    </row>
    <row r="96" spans="1:25" ht="83.25" customHeight="1" x14ac:dyDescent="0.25">
      <c r="A96" s="6"/>
      <c r="B96" s="7"/>
      <c r="C96" s="7"/>
      <c r="D96" s="7"/>
      <c r="E96" s="7"/>
      <c r="F96" s="71" t="s">
        <v>72</v>
      </c>
      <c r="G96" s="83" t="s">
        <v>28</v>
      </c>
      <c r="H96" s="83" t="s">
        <v>277</v>
      </c>
      <c r="I96" s="83"/>
      <c r="J96" s="88">
        <v>3770687.43</v>
      </c>
      <c r="K96" s="88">
        <v>3770687.43</v>
      </c>
      <c r="L96" s="74">
        <f t="shared" si="42"/>
        <v>100</v>
      </c>
      <c r="M96" s="74"/>
      <c r="N96" s="88">
        <v>0</v>
      </c>
      <c r="O96" s="88">
        <v>0</v>
      </c>
      <c r="P96" s="75">
        <v>0</v>
      </c>
      <c r="Q96" s="190">
        <v>15693000</v>
      </c>
      <c r="R96" s="190">
        <v>14710671.48</v>
      </c>
      <c r="S96" s="207"/>
      <c r="T96" s="193"/>
      <c r="U96" s="193"/>
      <c r="V96" s="194">
        <v>14519801.24</v>
      </c>
      <c r="W96" s="195">
        <f t="shared" si="43"/>
        <v>98.702504911081064</v>
      </c>
      <c r="X96" s="88">
        <f t="shared" ref="X96" si="45">SUM(V96/Q96*100)</f>
        <v>92.524063212897474</v>
      </c>
      <c r="Y96" s="173"/>
    </row>
    <row r="97" spans="1:25" ht="32.450000000000003" hidden="1" customHeight="1" x14ac:dyDescent="0.25">
      <c r="A97" s="6"/>
      <c r="B97" s="7"/>
      <c r="C97" s="7"/>
      <c r="D97" s="7"/>
      <c r="E97" s="7"/>
      <c r="F97" s="71" t="s">
        <v>370</v>
      </c>
      <c r="G97" s="83"/>
      <c r="H97" s="83" t="s">
        <v>279</v>
      </c>
      <c r="I97" s="83"/>
      <c r="J97" s="88">
        <v>0</v>
      </c>
      <c r="K97" s="88">
        <v>0</v>
      </c>
      <c r="L97" s="74">
        <v>0</v>
      </c>
      <c r="M97" s="74"/>
      <c r="N97" s="88">
        <v>9855440</v>
      </c>
      <c r="O97" s="88">
        <v>7183440</v>
      </c>
      <c r="P97" s="74">
        <f t="shared" ref="P97" si="46">SUM(O97/N97*100)</f>
        <v>72.888069939038743</v>
      </c>
      <c r="Q97" s="190">
        <v>0</v>
      </c>
      <c r="R97" s="190">
        <v>0</v>
      </c>
      <c r="S97" s="207"/>
      <c r="T97" s="193"/>
      <c r="U97" s="193"/>
      <c r="V97" s="194">
        <v>0</v>
      </c>
      <c r="W97" s="195">
        <v>0</v>
      </c>
      <c r="X97" s="88">
        <v>0</v>
      </c>
      <c r="Y97" s="71"/>
    </row>
    <row r="98" spans="1:25" ht="24.6" hidden="1" customHeight="1" x14ac:dyDescent="0.25">
      <c r="A98" s="6"/>
      <c r="B98" s="7"/>
      <c r="C98" s="7"/>
      <c r="D98" s="7"/>
      <c r="E98" s="7"/>
      <c r="F98" s="71" t="s">
        <v>370</v>
      </c>
      <c r="G98" s="83"/>
      <c r="H98" s="83" t="s">
        <v>371</v>
      </c>
      <c r="I98" s="83"/>
      <c r="J98" s="88">
        <v>99549.9</v>
      </c>
      <c r="K98" s="88">
        <v>72560</v>
      </c>
      <c r="L98" s="74">
        <f>SUM(K98/J98*100)</f>
        <v>72.888069199466813</v>
      </c>
      <c r="M98" s="74"/>
      <c r="N98" s="88"/>
      <c r="O98" s="88"/>
      <c r="P98" s="74"/>
      <c r="Q98" s="190">
        <v>0</v>
      </c>
      <c r="R98" s="190">
        <v>0</v>
      </c>
      <c r="S98" s="207"/>
      <c r="T98" s="193"/>
      <c r="U98" s="193"/>
      <c r="V98" s="194">
        <v>0</v>
      </c>
      <c r="W98" s="195">
        <v>0</v>
      </c>
      <c r="X98" s="88">
        <v>0</v>
      </c>
      <c r="Y98" s="71"/>
    </row>
    <row r="99" spans="1:25" ht="27" hidden="1" customHeight="1" x14ac:dyDescent="0.25">
      <c r="A99" s="6"/>
      <c r="B99" s="7"/>
      <c r="C99" s="7"/>
      <c r="D99" s="7"/>
      <c r="E99" s="7"/>
      <c r="F99" s="72" t="s">
        <v>238</v>
      </c>
      <c r="G99" s="83"/>
      <c r="H99" s="81" t="s">
        <v>280</v>
      </c>
      <c r="I99" s="81"/>
      <c r="J99" s="82">
        <f>SUM(J100)</f>
        <v>526190.5</v>
      </c>
      <c r="K99" s="82">
        <f>SUM(K100:K101)</f>
        <v>526190.5</v>
      </c>
      <c r="L99" s="75">
        <f>SUM(K99/J99*100)</f>
        <v>100</v>
      </c>
      <c r="M99" s="75"/>
      <c r="N99" s="82">
        <f>SUM(N101:N102)</f>
        <v>0</v>
      </c>
      <c r="O99" s="82">
        <f>SUM(O101:O102)</f>
        <v>0</v>
      </c>
      <c r="P99" s="75">
        <v>0</v>
      </c>
      <c r="Q99" s="199">
        <f>SUM(Q100)</f>
        <v>0</v>
      </c>
      <c r="R99" s="199">
        <f>SUM(R100)</f>
        <v>0</v>
      </c>
      <c r="S99" s="207"/>
      <c r="T99" s="193"/>
      <c r="U99" s="193"/>
      <c r="V99" s="199">
        <f>SUM(V100)</f>
        <v>0</v>
      </c>
      <c r="W99" s="195" t="e">
        <f t="shared" si="43"/>
        <v>#DIV/0!</v>
      </c>
      <c r="X99" s="88">
        <v>0</v>
      </c>
      <c r="Y99" s="158"/>
    </row>
    <row r="100" spans="1:25" ht="54.75" hidden="1" customHeight="1" x14ac:dyDescent="0.25">
      <c r="A100" s="6"/>
      <c r="B100" s="7"/>
      <c r="C100" s="7"/>
      <c r="D100" s="7"/>
      <c r="E100" s="7"/>
      <c r="F100" s="71" t="s">
        <v>453</v>
      </c>
      <c r="G100" s="83"/>
      <c r="H100" s="83" t="s">
        <v>281</v>
      </c>
      <c r="I100" s="83"/>
      <c r="J100" s="88">
        <v>526190.5</v>
      </c>
      <c r="K100" s="88">
        <v>526190.5</v>
      </c>
      <c r="L100" s="74">
        <f>SUM(K100/J100*100)</f>
        <v>100</v>
      </c>
      <c r="M100" s="74"/>
      <c r="N100" s="88"/>
      <c r="O100" s="88"/>
      <c r="P100" s="74">
        <v>0</v>
      </c>
      <c r="Q100" s="190">
        <v>0</v>
      </c>
      <c r="R100" s="190">
        <v>0</v>
      </c>
      <c r="S100" s="207"/>
      <c r="T100" s="193"/>
      <c r="U100" s="193"/>
      <c r="V100" s="194">
        <v>0</v>
      </c>
      <c r="W100" s="195" t="e">
        <f t="shared" ref="W100" si="47">SUM(V100/R100*100)</f>
        <v>#DIV/0!</v>
      </c>
      <c r="X100" s="88">
        <v>0</v>
      </c>
      <c r="Y100" s="159"/>
    </row>
    <row r="101" spans="1:25" ht="19.5" hidden="1" customHeight="1" x14ac:dyDescent="0.25">
      <c r="A101" s="6"/>
      <c r="B101" s="7"/>
      <c r="C101" s="7"/>
      <c r="D101" s="7"/>
      <c r="E101" s="7"/>
      <c r="F101" s="72" t="s">
        <v>282</v>
      </c>
      <c r="G101" s="83"/>
      <c r="H101" s="81" t="s">
        <v>283</v>
      </c>
      <c r="I101" s="81"/>
      <c r="J101" s="82">
        <f>SUM(J102)</f>
        <v>0</v>
      </c>
      <c r="K101" s="82">
        <v>0</v>
      </c>
      <c r="L101" s="75" t="e">
        <f>SUM(K101/J101*100)</f>
        <v>#DIV/0!</v>
      </c>
      <c r="M101" s="75"/>
      <c r="N101" s="82">
        <v>0</v>
      </c>
      <c r="O101" s="82">
        <v>0</v>
      </c>
      <c r="P101" s="75">
        <v>0</v>
      </c>
      <c r="Q101" s="199">
        <f>SUM(Q102)</f>
        <v>0</v>
      </c>
      <c r="R101" s="199">
        <f>SUM(R102:R104)</f>
        <v>0</v>
      </c>
      <c r="S101" s="208"/>
      <c r="T101" s="202"/>
      <c r="U101" s="202"/>
      <c r="V101" s="203">
        <f>SUM(V102:V104)</f>
        <v>0</v>
      </c>
      <c r="W101" s="195" t="e">
        <f t="shared" si="43"/>
        <v>#DIV/0!</v>
      </c>
      <c r="X101" s="88" t="e">
        <f t="shared" ref="X101:X108" si="48">SUM(V101/Q101*100)</f>
        <v>#DIV/0!</v>
      </c>
      <c r="Y101" s="71"/>
    </row>
    <row r="102" spans="1:25" ht="45" hidden="1" customHeight="1" x14ac:dyDescent="0.25">
      <c r="A102" s="6"/>
      <c r="B102" s="7"/>
      <c r="C102" s="7"/>
      <c r="D102" s="7"/>
      <c r="E102" s="7"/>
      <c r="F102" s="71" t="s">
        <v>284</v>
      </c>
      <c r="G102" s="83"/>
      <c r="H102" s="83" t="s">
        <v>285</v>
      </c>
      <c r="I102" s="83"/>
      <c r="J102" s="88">
        <v>0</v>
      </c>
      <c r="K102" s="88">
        <v>0</v>
      </c>
      <c r="L102" s="74">
        <v>0</v>
      </c>
      <c r="M102" s="74"/>
      <c r="N102" s="88"/>
      <c r="O102" s="88"/>
      <c r="P102" s="74">
        <v>0</v>
      </c>
      <c r="Q102" s="190">
        <v>0</v>
      </c>
      <c r="R102" s="190">
        <v>0</v>
      </c>
      <c r="S102" s="207"/>
      <c r="T102" s="193"/>
      <c r="U102" s="193"/>
      <c r="V102" s="194">
        <v>0</v>
      </c>
      <c r="W102" s="195" t="e">
        <f t="shared" si="43"/>
        <v>#DIV/0!</v>
      </c>
      <c r="X102" s="88" t="e">
        <f t="shared" si="48"/>
        <v>#DIV/0!</v>
      </c>
      <c r="Y102" s="71"/>
    </row>
    <row r="103" spans="1:25" ht="66" hidden="1" customHeight="1" x14ac:dyDescent="0.25">
      <c r="A103" s="6"/>
      <c r="B103" s="7"/>
      <c r="C103" s="7"/>
      <c r="D103" s="7"/>
      <c r="E103" s="7"/>
      <c r="F103" s="71" t="s">
        <v>370</v>
      </c>
      <c r="G103" s="83"/>
      <c r="H103" s="83" t="s">
        <v>435</v>
      </c>
      <c r="I103" s="83"/>
      <c r="J103" s="88"/>
      <c r="K103" s="88"/>
      <c r="L103" s="74"/>
      <c r="M103" s="74"/>
      <c r="N103" s="88"/>
      <c r="O103" s="88"/>
      <c r="P103" s="74"/>
      <c r="Q103" s="190">
        <v>0</v>
      </c>
      <c r="R103" s="190">
        <v>0</v>
      </c>
      <c r="S103" s="207"/>
      <c r="T103" s="193"/>
      <c r="U103" s="193"/>
      <c r="V103" s="194">
        <v>0</v>
      </c>
      <c r="W103" s="195" t="e">
        <f t="shared" ref="W103:W104" si="49">SUM(V103/R103*100)</f>
        <v>#DIV/0!</v>
      </c>
      <c r="X103" s="88">
        <v>0</v>
      </c>
      <c r="Y103" s="71"/>
    </row>
    <row r="104" spans="1:25" ht="54" hidden="1" customHeight="1" x14ac:dyDescent="0.25">
      <c r="A104" s="6"/>
      <c r="B104" s="7"/>
      <c r="C104" s="7"/>
      <c r="D104" s="7"/>
      <c r="E104" s="7"/>
      <c r="F104" s="71" t="s">
        <v>370</v>
      </c>
      <c r="G104" s="83"/>
      <c r="H104" s="83" t="s">
        <v>436</v>
      </c>
      <c r="I104" s="83"/>
      <c r="J104" s="88"/>
      <c r="K104" s="88"/>
      <c r="L104" s="74"/>
      <c r="M104" s="74"/>
      <c r="N104" s="88"/>
      <c r="O104" s="88"/>
      <c r="P104" s="74"/>
      <c r="Q104" s="190">
        <v>0</v>
      </c>
      <c r="R104" s="190">
        <v>0</v>
      </c>
      <c r="S104" s="207"/>
      <c r="T104" s="193"/>
      <c r="U104" s="193"/>
      <c r="V104" s="194">
        <v>0</v>
      </c>
      <c r="W104" s="195" t="e">
        <f t="shared" si="49"/>
        <v>#DIV/0!</v>
      </c>
      <c r="X104" s="88">
        <v>0</v>
      </c>
      <c r="Y104" s="71"/>
    </row>
    <row r="105" spans="1:25" ht="55.9" customHeight="1" x14ac:dyDescent="0.25">
      <c r="A105" s="6"/>
      <c r="B105" s="7"/>
      <c r="C105" s="7"/>
      <c r="D105" s="7"/>
      <c r="E105" s="7"/>
      <c r="F105" s="72" t="s">
        <v>286</v>
      </c>
      <c r="G105" s="83"/>
      <c r="H105" s="81" t="s">
        <v>287</v>
      </c>
      <c r="I105" s="81"/>
      <c r="J105" s="82">
        <f>SUM(J106)</f>
        <v>0</v>
      </c>
      <c r="K105" s="82"/>
      <c r="L105" s="75" t="e">
        <f>SUM(K105/J105*100)</f>
        <v>#DIV/0!</v>
      </c>
      <c r="M105" s="75"/>
      <c r="N105" s="82"/>
      <c r="O105" s="82"/>
      <c r="P105" s="75"/>
      <c r="Q105" s="199">
        <f>SUM(Q106)</f>
        <v>380000</v>
      </c>
      <c r="R105" s="190">
        <f t="shared" ref="R105:R106" si="50">SUM(J105,N105)</f>
        <v>0</v>
      </c>
      <c r="S105" s="207"/>
      <c r="T105" s="193"/>
      <c r="U105" s="193"/>
      <c r="V105" s="194">
        <f t="shared" ref="V105:V106" si="51">SUM(K105,O105)</f>
        <v>0</v>
      </c>
      <c r="W105" s="195">
        <v>0</v>
      </c>
      <c r="X105" s="88">
        <f t="shared" si="48"/>
        <v>0</v>
      </c>
      <c r="Y105" s="71"/>
    </row>
    <row r="106" spans="1:25" ht="45.6" customHeight="1" x14ac:dyDescent="0.25">
      <c r="A106" s="6"/>
      <c r="B106" s="7"/>
      <c r="C106" s="7"/>
      <c r="D106" s="7"/>
      <c r="E106" s="7"/>
      <c r="F106" s="71" t="s">
        <v>288</v>
      </c>
      <c r="G106" s="83"/>
      <c r="H106" s="83" t="s">
        <v>289</v>
      </c>
      <c r="I106" s="83"/>
      <c r="J106" s="88">
        <v>0</v>
      </c>
      <c r="K106" s="88"/>
      <c r="L106" s="74" t="e">
        <f>SUM(K106/J106*100)</f>
        <v>#DIV/0!</v>
      </c>
      <c r="M106" s="74"/>
      <c r="N106" s="88"/>
      <c r="O106" s="88"/>
      <c r="P106" s="76" t="e">
        <f>SUM(O106/J106*100)</f>
        <v>#DIV/0!</v>
      </c>
      <c r="Q106" s="195">
        <v>380000</v>
      </c>
      <c r="R106" s="190">
        <f t="shared" si="50"/>
        <v>0</v>
      </c>
      <c r="S106" s="207"/>
      <c r="T106" s="193"/>
      <c r="U106" s="193"/>
      <c r="V106" s="194">
        <f t="shared" si="51"/>
        <v>0</v>
      </c>
      <c r="W106" s="195">
        <v>0</v>
      </c>
      <c r="X106" s="88">
        <f t="shared" si="48"/>
        <v>0</v>
      </c>
      <c r="Y106" s="71"/>
    </row>
    <row r="107" spans="1:25" ht="24" customHeight="1" x14ac:dyDescent="0.25">
      <c r="A107" s="6"/>
      <c r="B107" s="7"/>
      <c r="C107" s="7"/>
      <c r="D107" s="7"/>
      <c r="E107" s="7"/>
      <c r="F107" s="72" t="s">
        <v>359</v>
      </c>
      <c r="G107" s="83"/>
      <c r="H107" s="81" t="s">
        <v>360</v>
      </c>
      <c r="I107" s="83"/>
      <c r="J107" s="88">
        <f>SUM(J108:J109)</f>
        <v>118473.62</v>
      </c>
      <c r="K107" s="88">
        <f>SUM(K108:K109)</f>
        <v>118473.62</v>
      </c>
      <c r="L107" s="74">
        <f>SUM(K107/J107*100)</f>
        <v>100</v>
      </c>
      <c r="M107" s="74"/>
      <c r="N107" s="88">
        <f>SUM(N108:N109)</f>
        <v>7090000</v>
      </c>
      <c r="O107" s="88">
        <f>SUM(O108:O109)</f>
        <v>168646.91</v>
      </c>
      <c r="P107" s="74">
        <f t="shared" ref="P107" si="52">SUM(O107/N107*100)</f>
        <v>2.3786588152327219</v>
      </c>
      <c r="Q107" s="199">
        <f>SUM(Q108:Q109)</f>
        <v>125554.36</v>
      </c>
      <c r="R107" s="199">
        <f>SUM(R108:R109)</f>
        <v>121772.08</v>
      </c>
      <c r="S107" s="207"/>
      <c r="T107" s="193"/>
      <c r="U107" s="193"/>
      <c r="V107" s="199">
        <f>SUM(V108:V109)</f>
        <v>121772.08</v>
      </c>
      <c r="W107" s="195">
        <f t="shared" ref="W107" si="53">SUM(V107/R107*100)</f>
        <v>100</v>
      </c>
      <c r="X107" s="88">
        <f t="shared" si="48"/>
        <v>96.987535916713682</v>
      </c>
      <c r="Y107" s="71"/>
    </row>
    <row r="108" spans="1:25" ht="31.9" customHeight="1" x14ac:dyDescent="0.25">
      <c r="A108" s="6"/>
      <c r="B108" s="7"/>
      <c r="C108" s="7"/>
      <c r="D108" s="7"/>
      <c r="E108" s="7"/>
      <c r="F108" s="71" t="s">
        <v>361</v>
      </c>
      <c r="G108" s="83"/>
      <c r="H108" s="83" t="s">
        <v>372</v>
      </c>
      <c r="I108" s="83"/>
      <c r="J108" s="88">
        <v>118473.62</v>
      </c>
      <c r="K108" s="88">
        <v>118473.62</v>
      </c>
      <c r="L108" s="74">
        <f>SUM(K108/J108*100)</f>
        <v>100</v>
      </c>
      <c r="M108" s="74"/>
      <c r="N108" s="88">
        <v>0</v>
      </c>
      <c r="O108" s="88">
        <v>0</v>
      </c>
      <c r="P108" s="74">
        <v>0</v>
      </c>
      <c r="Q108" s="190">
        <v>5000</v>
      </c>
      <c r="R108" s="190">
        <v>1217.72</v>
      </c>
      <c r="S108" s="207"/>
      <c r="T108" s="193"/>
      <c r="U108" s="193"/>
      <c r="V108" s="194">
        <v>1217.72</v>
      </c>
      <c r="W108" s="195">
        <f t="shared" ref="W108:W111" si="54">SUM(V108/R108*100)</f>
        <v>100</v>
      </c>
      <c r="X108" s="88">
        <f t="shared" si="48"/>
        <v>24.354400000000002</v>
      </c>
      <c r="Y108" s="71"/>
    </row>
    <row r="109" spans="1:25" ht="51.6" customHeight="1" x14ac:dyDescent="0.25">
      <c r="A109" s="6"/>
      <c r="B109" s="7"/>
      <c r="C109" s="7"/>
      <c r="D109" s="7"/>
      <c r="E109" s="7"/>
      <c r="F109" s="71" t="s">
        <v>362</v>
      </c>
      <c r="G109" s="83"/>
      <c r="H109" s="83" t="s">
        <v>363</v>
      </c>
      <c r="I109" s="83"/>
      <c r="J109" s="88">
        <v>0</v>
      </c>
      <c r="K109" s="88">
        <v>0</v>
      </c>
      <c r="L109" s="74">
        <v>0</v>
      </c>
      <c r="M109" s="74"/>
      <c r="N109" s="88">
        <v>7090000</v>
      </c>
      <c r="O109" s="88">
        <v>168646.91</v>
      </c>
      <c r="P109" s="74">
        <f t="shared" ref="P109" si="55">SUM(O109/N109*100)</f>
        <v>2.3786588152327219</v>
      </c>
      <c r="Q109" s="190">
        <v>120554.36</v>
      </c>
      <c r="R109" s="190">
        <v>120554.36</v>
      </c>
      <c r="S109" s="207"/>
      <c r="T109" s="193"/>
      <c r="U109" s="193"/>
      <c r="V109" s="190">
        <v>120554.36</v>
      </c>
      <c r="W109" s="195">
        <f t="shared" si="54"/>
        <v>100</v>
      </c>
      <c r="X109" s="88">
        <f>SUM(V109/Q109*100)</f>
        <v>100</v>
      </c>
      <c r="Y109" s="136"/>
    </row>
    <row r="110" spans="1:25" ht="42" hidden="1" customHeight="1" x14ac:dyDescent="0.25">
      <c r="A110" s="6"/>
      <c r="B110" s="7"/>
      <c r="C110" s="7"/>
      <c r="D110" s="7"/>
      <c r="E110" s="7"/>
      <c r="F110" s="96" t="s">
        <v>437</v>
      </c>
      <c r="G110" s="101"/>
      <c r="H110" s="102" t="s">
        <v>438</v>
      </c>
      <c r="I110" s="82">
        <f>SUM(I111)</f>
        <v>2994892.5</v>
      </c>
      <c r="J110" s="88"/>
      <c r="K110" s="88"/>
      <c r="L110" s="74"/>
      <c r="M110" s="74"/>
      <c r="N110" s="88"/>
      <c r="O110" s="88"/>
      <c r="P110" s="74"/>
      <c r="Q110" s="190">
        <f>SUM(Q111)</f>
        <v>0</v>
      </c>
      <c r="R110" s="199">
        <f>SUM(R111)</f>
        <v>0</v>
      </c>
      <c r="S110" s="208"/>
      <c r="T110" s="202"/>
      <c r="U110" s="202"/>
      <c r="V110" s="199">
        <f>SUM(V111)</f>
        <v>0</v>
      </c>
      <c r="W110" s="195" t="e">
        <f t="shared" si="54"/>
        <v>#DIV/0!</v>
      </c>
      <c r="X110" s="88">
        <v>0</v>
      </c>
      <c r="Y110" s="71"/>
    </row>
    <row r="111" spans="1:25" ht="49.15" hidden="1" customHeight="1" x14ac:dyDescent="0.25">
      <c r="A111" s="6"/>
      <c r="B111" s="7"/>
      <c r="C111" s="7"/>
      <c r="D111" s="7"/>
      <c r="E111" s="7"/>
      <c r="F111" s="63" t="s">
        <v>439</v>
      </c>
      <c r="G111" s="101"/>
      <c r="H111" s="103" t="s">
        <v>440</v>
      </c>
      <c r="I111" s="88">
        <v>2994892.5</v>
      </c>
      <c r="J111" s="88"/>
      <c r="K111" s="88"/>
      <c r="L111" s="74"/>
      <c r="M111" s="74"/>
      <c r="N111" s="88"/>
      <c r="O111" s="88"/>
      <c r="P111" s="74"/>
      <c r="Q111" s="190">
        <v>0</v>
      </c>
      <c r="R111" s="190">
        <v>0</v>
      </c>
      <c r="S111" s="207"/>
      <c r="T111" s="193"/>
      <c r="U111" s="193"/>
      <c r="V111" s="190">
        <v>0</v>
      </c>
      <c r="W111" s="195" t="e">
        <f t="shared" si="54"/>
        <v>#DIV/0!</v>
      </c>
      <c r="X111" s="88">
        <v>0</v>
      </c>
      <c r="Y111" s="71"/>
    </row>
    <row r="112" spans="1:25" ht="40.15" customHeight="1" x14ac:dyDescent="0.25">
      <c r="A112" s="9" t="s">
        <v>13</v>
      </c>
      <c r="B112" s="7"/>
      <c r="C112" s="7"/>
      <c r="D112" s="7"/>
      <c r="E112" s="7"/>
      <c r="F112" s="84" t="s">
        <v>256</v>
      </c>
      <c r="G112" s="81" t="s">
        <v>38</v>
      </c>
      <c r="H112" s="81" t="s">
        <v>105</v>
      </c>
      <c r="I112" s="81"/>
      <c r="J112" s="82">
        <f>SUM(J113,J115)</f>
        <v>1562034.82</v>
      </c>
      <c r="K112" s="82">
        <f>SUM(K113,K115)</f>
        <v>1562034.82</v>
      </c>
      <c r="L112" s="75">
        <f t="shared" ref="L112:L133" si="56">SUM(K112/J112*100)</f>
        <v>100</v>
      </c>
      <c r="M112" s="75"/>
      <c r="N112" s="82">
        <f>SUM(N113,N115)</f>
        <v>0</v>
      </c>
      <c r="O112" s="82">
        <f>SUM(O113,O115)</f>
        <v>0</v>
      </c>
      <c r="P112" s="82">
        <f>SUM(P113,P115)</f>
        <v>0</v>
      </c>
      <c r="Q112" s="203">
        <f>SUM(Q113+Q115)</f>
        <v>4591000</v>
      </c>
      <c r="R112" s="203">
        <f>SUM(R113+R115)</f>
        <v>3097691.68</v>
      </c>
      <c r="S112" s="208"/>
      <c r="T112" s="202"/>
      <c r="U112" s="202"/>
      <c r="V112" s="203">
        <f>SUM(V113+V115)</f>
        <v>3097691.68</v>
      </c>
      <c r="W112" s="204">
        <f t="shared" si="43"/>
        <v>100</v>
      </c>
      <c r="X112" s="88">
        <f t="shared" ref="X112:X119" si="57">SUM(V112/Q112*100)</f>
        <v>67.473136135918097</v>
      </c>
      <c r="Y112" s="71"/>
    </row>
    <row r="113" spans="1:25" ht="83.45" customHeight="1" x14ac:dyDescent="0.25">
      <c r="A113" s="9"/>
      <c r="B113" s="7"/>
      <c r="C113" s="7"/>
      <c r="D113" s="7"/>
      <c r="E113" s="7"/>
      <c r="F113" s="13" t="s">
        <v>217</v>
      </c>
      <c r="G113" s="81" t="s">
        <v>28</v>
      </c>
      <c r="H113" s="81" t="s">
        <v>290</v>
      </c>
      <c r="I113" s="81"/>
      <c r="J113" s="82">
        <f>SUM(J114)</f>
        <v>5400</v>
      </c>
      <c r="K113" s="82">
        <f>SUM(K114)</f>
        <v>5400</v>
      </c>
      <c r="L113" s="74">
        <f t="shared" si="56"/>
        <v>100</v>
      </c>
      <c r="M113" s="74"/>
      <c r="N113" s="82"/>
      <c r="O113" s="82"/>
      <c r="P113" s="82"/>
      <c r="Q113" s="203">
        <f>SUM(Q114)</f>
        <v>1280000</v>
      </c>
      <c r="R113" s="203">
        <f>SUM(R114)</f>
        <v>455767</v>
      </c>
      <c r="S113" s="207"/>
      <c r="T113" s="193"/>
      <c r="U113" s="193"/>
      <c r="V113" s="203">
        <f>SUM(V114)</f>
        <v>455767</v>
      </c>
      <c r="W113" s="195">
        <f t="shared" ref="W113:W119" si="58">SUM(V113/R113*100)</f>
        <v>100</v>
      </c>
      <c r="X113" s="88">
        <f t="shared" si="57"/>
        <v>35.606796875000001</v>
      </c>
      <c r="Y113" s="158"/>
    </row>
    <row r="114" spans="1:25" ht="26.45" customHeight="1" x14ac:dyDescent="0.25">
      <c r="A114" s="9"/>
      <c r="B114" s="7"/>
      <c r="C114" s="7"/>
      <c r="D114" s="7"/>
      <c r="E114" s="7"/>
      <c r="F114" s="100" t="s">
        <v>219</v>
      </c>
      <c r="G114" s="81" t="s">
        <v>28</v>
      </c>
      <c r="H114" s="83" t="s">
        <v>291</v>
      </c>
      <c r="I114" s="83"/>
      <c r="J114" s="88">
        <v>5400</v>
      </c>
      <c r="K114" s="88">
        <v>5400</v>
      </c>
      <c r="L114" s="74">
        <f t="shared" si="56"/>
        <v>100</v>
      </c>
      <c r="M114" s="74"/>
      <c r="N114" s="82"/>
      <c r="O114" s="82"/>
      <c r="P114" s="82"/>
      <c r="Q114" s="194">
        <v>1280000</v>
      </c>
      <c r="R114" s="190">
        <v>455767</v>
      </c>
      <c r="S114" s="207"/>
      <c r="T114" s="193"/>
      <c r="U114" s="193"/>
      <c r="V114" s="194">
        <v>455767</v>
      </c>
      <c r="W114" s="195">
        <f t="shared" si="58"/>
        <v>100</v>
      </c>
      <c r="X114" s="88">
        <f t="shared" si="57"/>
        <v>35.606796875000001</v>
      </c>
      <c r="Y114" s="159"/>
    </row>
    <row r="115" spans="1:25" ht="24.6" customHeight="1" x14ac:dyDescent="0.25">
      <c r="A115" s="9"/>
      <c r="B115" s="7"/>
      <c r="C115" s="7"/>
      <c r="D115" s="7"/>
      <c r="E115" s="7"/>
      <c r="F115" s="96" t="s">
        <v>257</v>
      </c>
      <c r="G115" s="81" t="s">
        <v>38</v>
      </c>
      <c r="H115" s="81" t="s">
        <v>218</v>
      </c>
      <c r="I115" s="81"/>
      <c r="J115" s="82">
        <f>SUM(J118)</f>
        <v>1556634.82</v>
      </c>
      <c r="K115" s="82">
        <f>SUM(K116)</f>
        <v>1556634.82</v>
      </c>
      <c r="L115" s="74">
        <f t="shared" si="56"/>
        <v>100</v>
      </c>
      <c r="M115" s="74"/>
      <c r="N115" s="82">
        <f>SUM(N118)</f>
        <v>0</v>
      </c>
      <c r="O115" s="82">
        <v>0</v>
      </c>
      <c r="P115" s="75">
        <v>0</v>
      </c>
      <c r="Q115" s="199">
        <f>SUM(Q116)</f>
        <v>3311000</v>
      </c>
      <c r="R115" s="199">
        <f>SUM(R116)</f>
        <v>2641924.6800000002</v>
      </c>
      <c r="S115" s="207"/>
      <c r="T115" s="193"/>
      <c r="U115" s="193"/>
      <c r="V115" s="199">
        <f>SUM(V116)</f>
        <v>2641924.6800000002</v>
      </c>
      <c r="W115" s="195">
        <f t="shared" si="58"/>
        <v>100</v>
      </c>
      <c r="X115" s="88">
        <f t="shared" si="57"/>
        <v>79.792349139232869</v>
      </c>
      <c r="Y115" s="158"/>
    </row>
    <row r="116" spans="1:25" ht="53.45" customHeight="1" x14ac:dyDescent="0.25">
      <c r="A116" s="9"/>
      <c r="B116" s="7"/>
      <c r="C116" s="7"/>
      <c r="D116" s="7"/>
      <c r="E116" s="7"/>
      <c r="F116" s="104" t="s">
        <v>149</v>
      </c>
      <c r="G116" s="81"/>
      <c r="H116" s="81" t="s">
        <v>218</v>
      </c>
      <c r="I116" s="81"/>
      <c r="J116" s="88">
        <f>SUM(J118)</f>
        <v>1556634.82</v>
      </c>
      <c r="K116" s="88">
        <f>SUM(K118)</f>
        <v>1556634.82</v>
      </c>
      <c r="L116" s="74">
        <f t="shared" si="56"/>
        <v>100</v>
      </c>
      <c r="M116" s="74"/>
      <c r="N116" s="82">
        <f>SUM(N118)</f>
        <v>0</v>
      </c>
      <c r="O116" s="82">
        <v>0</v>
      </c>
      <c r="P116" s="75">
        <v>0</v>
      </c>
      <c r="Q116" s="199">
        <f>SUM(Q118)</f>
        <v>3311000</v>
      </c>
      <c r="R116" s="199">
        <f>SUM(R117:R118)</f>
        <v>2641924.6800000002</v>
      </c>
      <c r="S116" s="207"/>
      <c r="T116" s="193"/>
      <c r="U116" s="193"/>
      <c r="V116" s="199">
        <f>SUM(V117:V118)</f>
        <v>2641924.6800000002</v>
      </c>
      <c r="W116" s="195">
        <f t="shared" si="58"/>
        <v>100</v>
      </c>
      <c r="X116" s="88">
        <f t="shared" si="57"/>
        <v>79.792349139232869</v>
      </c>
      <c r="Y116" s="159"/>
    </row>
    <row r="117" spans="1:25" ht="53.45" customHeight="1" x14ac:dyDescent="0.25">
      <c r="A117" s="9"/>
      <c r="B117" s="7"/>
      <c r="C117" s="7"/>
      <c r="D117" s="7"/>
      <c r="E117" s="7"/>
      <c r="F117" s="63" t="s">
        <v>606</v>
      </c>
      <c r="G117" s="81"/>
      <c r="H117" s="83" t="s">
        <v>607</v>
      </c>
      <c r="I117" s="81"/>
      <c r="J117" s="88"/>
      <c r="K117" s="88"/>
      <c r="L117" s="74"/>
      <c r="M117" s="74"/>
      <c r="N117" s="82"/>
      <c r="O117" s="82"/>
      <c r="P117" s="75"/>
      <c r="Q117" s="199">
        <v>0</v>
      </c>
      <c r="R117" s="190">
        <v>336839.67999999999</v>
      </c>
      <c r="S117" s="207"/>
      <c r="T117" s="206"/>
      <c r="U117" s="206"/>
      <c r="V117" s="190">
        <v>336839.67999999999</v>
      </c>
      <c r="W117" s="195">
        <f t="shared" si="58"/>
        <v>100</v>
      </c>
      <c r="X117" s="88">
        <v>0</v>
      </c>
      <c r="Y117" s="124"/>
    </row>
    <row r="118" spans="1:25" ht="27" customHeight="1" x14ac:dyDescent="0.25">
      <c r="A118" s="9"/>
      <c r="B118" s="7"/>
      <c r="C118" s="7"/>
      <c r="D118" s="7"/>
      <c r="E118" s="7"/>
      <c r="F118" s="54" t="s">
        <v>54</v>
      </c>
      <c r="G118" s="83" t="s">
        <v>38</v>
      </c>
      <c r="H118" s="83" t="s">
        <v>292</v>
      </c>
      <c r="I118" s="83"/>
      <c r="J118" s="88">
        <v>1556634.82</v>
      </c>
      <c r="K118" s="88">
        <v>1556634.82</v>
      </c>
      <c r="L118" s="74">
        <f t="shared" si="56"/>
        <v>100</v>
      </c>
      <c r="M118" s="74"/>
      <c r="N118" s="88">
        <v>0</v>
      </c>
      <c r="O118" s="88">
        <v>0</v>
      </c>
      <c r="P118" s="75">
        <v>0</v>
      </c>
      <c r="Q118" s="190">
        <v>3311000</v>
      </c>
      <c r="R118" s="190">
        <v>2305085</v>
      </c>
      <c r="S118" s="207"/>
      <c r="T118" s="193"/>
      <c r="U118" s="193"/>
      <c r="V118" s="194">
        <v>2305085</v>
      </c>
      <c r="W118" s="195">
        <f t="shared" si="58"/>
        <v>100</v>
      </c>
      <c r="X118" s="88">
        <f t="shared" si="57"/>
        <v>69.618997281787969</v>
      </c>
      <c r="Y118" s="125"/>
    </row>
    <row r="119" spans="1:25" ht="39.6" customHeight="1" x14ac:dyDescent="0.25">
      <c r="A119" s="9" t="s">
        <v>14</v>
      </c>
      <c r="B119" s="11">
        <v>977</v>
      </c>
      <c r="C119" s="11" t="s">
        <v>33</v>
      </c>
      <c r="D119" s="11"/>
      <c r="E119" s="11"/>
      <c r="F119" s="84" t="s">
        <v>294</v>
      </c>
      <c r="G119" s="81" t="s">
        <v>38</v>
      </c>
      <c r="H119" s="81" t="s">
        <v>106</v>
      </c>
      <c r="I119" s="81"/>
      <c r="J119" s="82">
        <f>SUM(J120+J122+J124+J129)</f>
        <v>458122.6</v>
      </c>
      <c r="K119" s="82">
        <f>SUM(K120+K122+K124+K129)</f>
        <v>458122.19999999995</v>
      </c>
      <c r="L119" s="74">
        <f t="shared" si="56"/>
        <v>99.999912687127861</v>
      </c>
      <c r="M119" s="74"/>
      <c r="N119" s="82">
        <v>0</v>
      </c>
      <c r="O119" s="82">
        <v>0</v>
      </c>
      <c r="P119" s="75">
        <v>0</v>
      </c>
      <c r="Q119" s="199">
        <f>SUM(Q120+Q122+Q124+Q127+Q129)</f>
        <v>1900000</v>
      </c>
      <c r="R119" s="199">
        <f>SUM(R120+R122+R124+R127+R129)</f>
        <v>1820824.16</v>
      </c>
      <c r="S119" s="207"/>
      <c r="T119" s="193"/>
      <c r="U119" s="193"/>
      <c r="V119" s="199">
        <f>SUM(V120+V122+V124+V127+V129)</f>
        <v>1820824.16</v>
      </c>
      <c r="W119" s="204">
        <f t="shared" si="58"/>
        <v>100</v>
      </c>
      <c r="X119" s="88">
        <f t="shared" si="57"/>
        <v>95.832850526315781</v>
      </c>
      <c r="Y119" s="71"/>
    </row>
    <row r="120" spans="1:25" ht="32.450000000000003" customHeight="1" x14ac:dyDescent="0.25">
      <c r="A120" s="9"/>
      <c r="B120" s="11"/>
      <c r="C120" s="11"/>
      <c r="D120" s="11"/>
      <c r="E120" s="11"/>
      <c r="F120" s="30" t="s">
        <v>295</v>
      </c>
      <c r="G120" s="83" t="s">
        <v>28</v>
      </c>
      <c r="H120" s="83" t="s">
        <v>296</v>
      </c>
      <c r="I120" s="83"/>
      <c r="J120" s="88">
        <f>SUM(J121)</f>
        <v>0</v>
      </c>
      <c r="K120" s="88">
        <v>0</v>
      </c>
      <c r="L120" s="74" t="e">
        <f t="shared" si="56"/>
        <v>#DIV/0!</v>
      </c>
      <c r="M120" s="74"/>
      <c r="N120" s="88">
        <v>0</v>
      </c>
      <c r="O120" s="88">
        <v>0</v>
      </c>
      <c r="P120" s="75">
        <v>0</v>
      </c>
      <c r="Q120" s="190">
        <f>SUM(Q121)</f>
        <v>150000</v>
      </c>
      <c r="R120" s="190">
        <f>SUM(R121)</f>
        <v>205448.74</v>
      </c>
      <c r="S120" s="207"/>
      <c r="T120" s="193"/>
      <c r="U120" s="193"/>
      <c r="V120" s="194">
        <f>SUM(V121)</f>
        <v>205448.74</v>
      </c>
      <c r="W120" s="195">
        <f t="shared" ref="W120:W149" si="59">SUM(V120/R120*100)</f>
        <v>100</v>
      </c>
      <c r="X120" s="88">
        <f t="shared" ref="X120:X123" si="60">SUM(V120/Q120*100)</f>
        <v>136.96582666666666</v>
      </c>
      <c r="Y120" s="71"/>
    </row>
    <row r="121" spans="1:25" ht="70.5" customHeight="1" x14ac:dyDescent="0.25">
      <c r="A121" s="9"/>
      <c r="B121" s="11"/>
      <c r="C121" s="11"/>
      <c r="D121" s="11"/>
      <c r="E121" s="11"/>
      <c r="F121" s="54" t="s">
        <v>297</v>
      </c>
      <c r="G121" s="83"/>
      <c r="H121" s="83" t="s">
        <v>298</v>
      </c>
      <c r="I121" s="83"/>
      <c r="J121" s="88">
        <v>0</v>
      </c>
      <c r="K121" s="88">
        <v>0</v>
      </c>
      <c r="L121" s="74" t="e">
        <f t="shared" si="56"/>
        <v>#DIV/0!</v>
      </c>
      <c r="M121" s="74"/>
      <c r="N121" s="88">
        <v>0</v>
      </c>
      <c r="O121" s="88"/>
      <c r="P121" s="88"/>
      <c r="Q121" s="194">
        <v>150000</v>
      </c>
      <c r="R121" s="190">
        <v>205448.74</v>
      </c>
      <c r="S121" s="207"/>
      <c r="T121" s="193"/>
      <c r="U121" s="193"/>
      <c r="V121" s="194">
        <v>205448.74</v>
      </c>
      <c r="W121" s="195">
        <f t="shared" si="59"/>
        <v>100</v>
      </c>
      <c r="X121" s="88">
        <f t="shared" si="60"/>
        <v>136.96582666666666</v>
      </c>
      <c r="Y121" s="71"/>
    </row>
    <row r="122" spans="1:25" ht="24" hidden="1" customHeight="1" x14ac:dyDescent="0.25">
      <c r="A122" s="9"/>
      <c r="B122" s="11"/>
      <c r="C122" s="11"/>
      <c r="D122" s="11"/>
      <c r="E122" s="11"/>
      <c r="F122" s="72" t="s">
        <v>299</v>
      </c>
      <c r="G122" s="83"/>
      <c r="H122" s="83" t="s">
        <v>300</v>
      </c>
      <c r="I122" s="83"/>
      <c r="J122" s="88">
        <f>SUM(J123)</f>
        <v>0</v>
      </c>
      <c r="K122" s="88">
        <v>0</v>
      </c>
      <c r="L122" s="74" t="e">
        <f t="shared" si="56"/>
        <v>#DIV/0!</v>
      </c>
      <c r="M122" s="74"/>
      <c r="N122" s="88">
        <v>0</v>
      </c>
      <c r="O122" s="88"/>
      <c r="P122" s="88"/>
      <c r="Q122" s="194">
        <f>SUM(Q123)</f>
        <v>0</v>
      </c>
      <c r="R122" s="190">
        <f>SUM(R123)</f>
        <v>0</v>
      </c>
      <c r="S122" s="207"/>
      <c r="T122" s="193"/>
      <c r="U122" s="193"/>
      <c r="V122" s="194">
        <f>SUM(V123)</f>
        <v>0</v>
      </c>
      <c r="W122" s="195">
        <v>0</v>
      </c>
      <c r="X122" s="88" t="e">
        <f t="shared" si="60"/>
        <v>#DIV/0!</v>
      </c>
      <c r="Y122" s="71"/>
    </row>
    <row r="123" spans="1:25" ht="45.75" hidden="1" customHeight="1" x14ac:dyDescent="0.25">
      <c r="A123" s="9"/>
      <c r="B123" s="11"/>
      <c r="C123" s="11"/>
      <c r="D123" s="11"/>
      <c r="E123" s="11"/>
      <c r="F123" s="54" t="s">
        <v>301</v>
      </c>
      <c r="G123" s="83"/>
      <c r="H123" s="83" t="s">
        <v>302</v>
      </c>
      <c r="I123" s="83"/>
      <c r="J123" s="88">
        <v>0</v>
      </c>
      <c r="K123" s="88">
        <v>0</v>
      </c>
      <c r="L123" s="74" t="e">
        <f t="shared" si="56"/>
        <v>#DIV/0!</v>
      </c>
      <c r="M123" s="74"/>
      <c r="N123" s="88">
        <v>0</v>
      </c>
      <c r="O123" s="88"/>
      <c r="P123" s="88"/>
      <c r="Q123" s="194">
        <v>0</v>
      </c>
      <c r="R123" s="190">
        <v>0</v>
      </c>
      <c r="S123" s="207"/>
      <c r="T123" s="193"/>
      <c r="U123" s="193"/>
      <c r="V123" s="194">
        <f t="shared" ref="V123" si="61">SUM(K123,O123)</f>
        <v>0</v>
      </c>
      <c r="W123" s="195">
        <v>0</v>
      </c>
      <c r="X123" s="88" t="e">
        <f t="shared" si="60"/>
        <v>#DIV/0!</v>
      </c>
      <c r="Y123" s="71"/>
    </row>
    <row r="124" spans="1:25" ht="26.45" customHeight="1" x14ac:dyDescent="0.25">
      <c r="A124" s="9"/>
      <c r="B124" s="11"/>
      <c r="C124" s="11"/>
      <c r="D124" s="11"/>
      <c r="E124" s="11"/>
      <c r="F124" s="72" t="s">
        <v>303</v>
      </c>
      <c r="G124" s="83"/>
      <c r="H124" s="83" t="s">
        <v>305</v>
      </c>
      <c r="I124" s="83"/>
      <c r="J124" s="88">
        <f>SUM(J125)</f>
        <v>413770</v>
      </c>
      <c r="K124" s="88">
        <f>SUM(K125)</f>
        <v>413769.6</v>
      </c>
      <c r="L124" s="74">
        <f t="shared" si="56"/>
        <v>99.999903327935797</v>
      </c>
      <c r="M124" s="74"/>
      <c r="N124" s="88"/>
      <c r="O124" s="88"/>
      <c r="P124" s="88"/>
      <c r="Q124" s="194">
        <f>SUM(Q125:Q126)</f>
        <v>1500000</v>
      </c>
      <c r="R124" s="190">
        <f>SUM(R125:R126)</f>
        <v>1615375.42</v>
      </c>
      <c r="S124" s="207"/>
      <c r="T124" s="193"/>
      <c r="U124" s="193"/>
      <c r="V124" s="190">
        <f>SUM(V125:V126)</f>
        <v>1615375.42</v>
      </c>
      <c r="W124" s="195">
        <f t="shared" si="59"/>
        <v>100</v>
      </c>
      <c r="X124" s="88">
        <f>SUM(V124/Q124*100)</f>
        <v>107.69169466666666</v>
      </c>
      <c r="Y124" s="71"/>
    </row>
    <row r="125" spans="1:25" ht="31.15" customHeight="1" x14ac:dyDescent="0.25">
      <c r="A125" s="9"/>
      <c r="B125" s="11"/>
      <c r="C125" s="11"/>
      <c r="D125" s="11"/>
      <c r="E125" s="11"/>
      <c r="F125" s="54" t="s">
        <v>304</v>
      </c>
      <c r="G125" s="83"/>
      <c r="H125" s="83" t="s">
        <v>306</v>
      </c>
      <c r="I125" s="83"/>
      <c r="J125" s="88">
        <v>413770</v>
      </c>
      <c r="K125" s="88">
        <v>413769.6</v>
      </c>
      <c r="L125" s="74">
        <f t="shared" si="56"/>
        <v>99.999903327935797</v>
      </c>
      <c r="M125" s="74"/>
      <c r="N125" s="88"/>
      <c r="O125" s="88"/>
      <c r="P125" s="88"/>
      <c r="Q125" s="194">
        <v>1500000</v>
      </c>
      <c r="R125" s="190">
        <v>1459375.42</v>
      </c>
      <c r="S125" s="207"/>
      <c r="T125" s="193"/>
      <c r="U125" s="193"/>
      <c r="V125" s="194">
        <v>1459375.42</v>
      </c>
      <c r="W125" s="195">
        <f t="shared" si="59"/>
        <v>100</v>
      </c>
      <c r="X125" s="88">
        <f t="shared" ref="X125:X128" si="62">SUM(V125/Q125*100)</f>
        <v>97.291694666666658</v>
      </c>
      <c r="Y125" s="71"/>
    </row>
    <row r="126" spans="1:25" ht="29.25" customHeight="1" x14ac:dyDescent="0.25">
      <c r="A126" s="9"/>
      <c r="B126" s="11"/>
      <c r="C126" s="11"/>
      <c r="D126" s="11"/>
      <c r="E126" s="11"/>
      <c r="F126" s="54" t="s">
        <v>441</v>
      </c>
      <c r="G126" s="83"/>
      <c r="H126" s="83" t="s">
        <v>442</v>
      </c>
      <c r="I126" s="83"/>
      <c r="J126" s="88"/>
      <c r="K126" s="92"/>
      <c r="L126" s="94"/>
      <c r="M126" s="74"/>
      <c r="N126" s="88"/>
      <c r="O126" s="92"/>
      <c r="P126" s="92"/>
      <c r="Q126" s="194">
        <v>0</v>
      </c>
      <c r="R126" s="190">
        <v>156000</v>
      </c>
      <c r="S126" s="207"/>
      <c r="T126" s="193"/>
      <c r="U126" s="193"/>
      <c r="V126" s="194">
        <v>156000</v>
      </c>
      <c r="W126" s="195">
        <f t="shared" ref="W126" si="63">SUM(V126/R126*100)</f>
        <v>100</v>
      </c>
      <c r="X126" s="88">
        <v>0</v>
      </c>
      <c r="Y126" s="71"/>
    </row>
    <row r="127" spans="1:25" ht="24" customHeight="1" x14ac:dyDescent="0.25">
      <c r="A127" s="9"/>
      <c r="B127" s="11"/>
      <c r="C127" s="11"/>
      <c r="D127" s="11"/>
      <c r="E127" s="11"/>
      <c r="F127" s="57" t="s">
        <v>395</v>
      </c>
      <c r="G127" s="83"/>
      <c r="H127" s="83" t="s">
        <v>396</v>
      </c>
      <c r="I127" s="105">
        <f>SUM(I128)</f>
        <v>250000</v>
      </c>
      <c r="J127" s="57" t="s">
        <v>395</v>
      </c>
      <c r="K127" s="83"/>
      <c r="L127" s="83" t="s">
        <v>396</v>
      </c>
      <c r="M127" s="105">
        <f>SUM(M128)</f>
        <v>250000</v>
      </c>
      <c r="N127" s="57" t="s">
        <v>395</v>
      </c>
      <c r="O127" s="83"/>
      <c r="P127" s="83" t="s">
        <v>396</v>
      </c>
      <c r="Q127" s="214">
        <f>SUM(Q128)</f>
        <v>250000</v>
      </c>
      <c r="R127" s="190">
        <f>SUM(R128)</f>
        <v>0</v>
      </c>
      <c r="S127" s="207"/>
      <c r="T127" s="193"/>
      <c r="U127" s="193"/>
      <c r="V127" s="194">
        <f>SUM(V128)</f>
        <v>0</v>
      </c>
      <c r="W127" s="195">
        <v>0</v>
      </c>
      <c r="X127" s="88">
        <f t="shared" si="62"/>
        <v>0</v>
      </c>
      <c r="Y127" s="71"/>
    </row>
    <row r="128" spans="1:25" ht="15" customHeight="1" x14ac:dyDescent="0.25">
      <c r="A128" s="9"/>
      <c r="B128" s="11"/>
      <c r="C128" s="11"/>
      <c r="D128" s="11"/>
      <c r="E128" s="11"/>
      <c r="F128" s="58" t="s">
        <v>397</v>
      </c>
      <c r="G128" s="83"/>
      <c r="H128" s="83" t="s">
        <v>398</v>
      </c>
      <c r="I128" s="105">
        <v>250000</v>
      </c>
      <c r="J128" s="58" t="s">
        <v>397</v>
      </c>
      <c r="K128" s="83"/>
      <c r="L128" s="83" t="s">
        <v>398</v>
      </c>
      <c r="M128" s="105">
        <v>250000</v>
      </c>
      <c r="N128" s="58" t="s">
        <v>397</v>
      </c>
      <c r="O128" s="83"/>
      <c r="P128" s="83" t="s">
        <v>398</v>
      </c>
      <c r="Q128" s="214">
        <v>250000</v>
      </c>
      <c r="R128" s="190">
        <v>0</v>
      </c>
      <c r="S128" s="207"/>
      <c r="T128" s="193"/>
      <c r="U128" s="193"/>
      <c r="V128" s="194">
        <v>0</v>
      </c>
      <c r="W128" s="195">
        <v>0</v>
      </c>
      <c r="X128" s="88">
        <f t="shared" si="62"/>
        <v>0</v>
      </c>
      <c r="Y128" s="71"/>
    </row>
    <row r="129" spans="1:25" ht="21.75" hidden="1" customHeight="1" x14ac:dyDescent="0.25">
      <c r="A129" s="9"/>
      <c r="B129" s="11"/>
      <c r="C129" s="11"/>
      <c r="D129" s="11"/>
      <c r="E129" s="11"/>
      <c r="F129" s="106" t="s">
        <v>307</v>
      </c>
      <c r="G129" s="83"/>
      <c r="H129" s="83" t="s">
        <v>310</v>
      </c>
      <c r="I129" s="83"/>
      <c r="J129" s="88">
        <f>SUM(J130)</f>
        <v>44352.6</v>
      </c>
      <c r="K129" s="88">
        <f>SUM(K130)</f>
        <v>44352.6</v>
      </c>
      <c r="L129" s="74">
        <f t="shared" si="56"/>
        <v>100</v>
      </c>
      <c r="M129" s="74"/>
      <c r="N129" s="88"/>
      <c r="O129" s="88"/>
      <c r="P129" s="88"/>
      <c r="Q129" s="194">
        <f>SUM(Q130)</f>
        <v>0</v>
      </c>
      <c r="R129" s="190">
        <f>SUM(R130)</f>
        <v>0</v>
      </c>
      <c r="S129" s="207"/>
      <c r="T129" s="193"/>
      <c r="U129" s="193"/>
      <c r="V129" s="194">
        <f>SUM(V130)</f>
        <v>0</v>
      </c>
      <c r="W129" s="195">
        <v>0</v>
      </c>
      <c r="X129" s="88" t="e">
        <f>SUM(V129/Q129*100)</f>
        <v>#DIV/0!</v>
      </c>
      <c r="Y129" s="71"/>
    </row>
    <row r="130" spans="1:25" ht="21.75" hidden="1" customHeight="1" x14ac:dyDescent="0.25">
      <c r="A130" s="9"/>
      <c r="B130" s="11"/>
      <c r="C130" s="11"/>
      <c r="D130" s="11"/>
      <c r="E130" s="11"/>
      <c r="F130" s="54" t="s">
        <v>308</v>
      </c>
      <c r="G130" s="83"/>
      <c r="H130" s="83" t="s">
        <v>309</v>
      </c>
      <c r="I130" s="83"/>
      <c r="J130" s="88">
        <v>44352.6</v>
      </c>
      <c r="K130" s="88">
        <v>44352.6</v>
      </c>
      <c r="L130" s="74">
        <f t="shared" si="56"/>
        <v>100</v>
      </c>
      <c r="M130" s="74"/>
      <c r="N130" s="88">
        <v>0</v>
      </c>
      <c r="O130" s="88">
        <v>0</v>
      </c>
      <c r="P130" s="75">
        <v>0</v>
      </c>
      <c r="Q130" s="190">
        <v>0</v>
      </c>
      <c r="R130" s="190">
        <v>0</v>
      </c>
      <c r="S130" s="207"/>
      <c r="T130" s="193"/>
      <c r="U130" s="193"/>
      <c r="V130" s="194">
        <v>0</v>
      </c>
      <c r="W130" s="195">
        <v>0</v>
      </c>
      <c r="X130" s="88" t="e">
        <f>SUM(V130/Q130*100)</f>
        <v>#DIV/0!</v>
      </c>
      <c r="Y130" s="71"/>
    </row>
    <row r="131" spans="1:25" ht="31.15" customHeight="1" x14ac:dyDescent="0.25">
      <c r="A131" s="9" t="s">
        <v>15</v>
      </c>
      <c r="B131" s="11" t="s">
        <v>24</v>
      </c>
      <c r="C131" s="11" t="s">
        <v>30</v>
      </c>
      <c r="D131" s="11"/>
      <c r="E131" s="11"/>
      <c r="F131" s="84" t="s">
        <v>258</v>
      </c>
      <c r="G131" s="81" t="s">
        <v>38</v>
      </c>
      <c r="H131" s="81" t="s">
        <v>107</v>
      </c>
      <c r="I131" s="81"/>
      <c r="J131" s="82">
        <f>SUM(J132)</f>
        <v>602918.62</v>
      </c>
      <c r="K131" s="82">
        <f>SUM(K132)</f>
        <v>602716.42000000004</v>
      </c>
      <c r="L131" s="75">
        <f t="shared" si="56"/>
        <v>99.966463135605281</v>
      </c>
      <c r="M131" s="75"/>
      <c r="N131" s="82">
        <f>SUM(N132)</f>
        <v>2000000</v>
      </c>
      <c r="O131" s="82">
        <f>SUM(O132)</f>
        <v>1980000</v>
      </c>
      <c r="P131" s="75">
        <f t="shared" ref="P131:P132" si="64">SUM(O131/N131*100)</f>
        <v>99</v>
      </c>
      <c r="Q131" s="199">
        <f>SUM(Q132)</f>
        <v>4112449.97</v>
      </c>
      <c r="R131" s="199">
        <f>SUM(R132)</f>
        <v>5832996.4500000002</v>
      </c>
      <c r="S131" s="207"/>
      <c r="T131" s="193"/>
      <c r="U131" s="193"/>
      <c r="V131" s="199">
        <f>SUM(V132)</f>
        <v>5832996.4500000002</v>
      </c>
      <c r="W131" s="204">
        <f t="shared" si="59"/>
        <v>100</v>
      </c>
      <c r="X131" s="88">
        <f>SUM(V131/Q131*100)</f>
        <v>141.83750544204187</v>
      </c>
      <c r="Y131" s="158"/>
    </row>
    <row r="132" spans="1:25" ht="35.450000000000003" customHeight="1" x14ac:dyDescent="0.25">
      <c r="A132" s="9"/>
      <c r="B132" s="11"/>
      <c r="C132" s="11"/>
      <c r="D132" s="11"/>
      <c r="E132" s="11"/>
      <c r="F132" s="57" t="s">
        <v>150</v>
      </c>
      <c r="G132" s="83" t="s">
        <v>23</v>
      </c>
      <c r="H132" s="81" t="s">
        <v>293</v>
      </c>
      <c r="I132" s="81"/>
      <c r="J132" s="82">
        <f>SUM(J133:J150)</f>
        <v>602918.62</v>
      </c>
      <c r="K132" s="82">
        <f>SUM(K133:K150)</f>
        <v>602716.42000000004</v>
      </c>
      <c r="L132" s="75">
        <f t="shared" si="56"/>
        <v>99.966463135605281</v>
      </c>
      <c r="M132" s="75"/>
      <c r="N132" s="82">
        <f>SUM(N133:N150)</f>
        <v>2000000</v>
      </c>
      <c r="O132" s="82">
        <f>SUM(O133:O150)</f>
        <v>1980000</v>
      </c>
      <c r="P132" s="75">
        <f t="shared" si="64"/>
        <v>99</v>
      </c>
      <c r="Q132" s="199">
        <f>SUM(Q133:Q150)</f>
        <v>4112449.97</v>
      </c>
      <c r="R132" s="199">
        <f>SUM(R133:R150)</f>
        <v>5832996.4500000002</v>
      </c>
      <c r="S132" s="208"/>
      <c r="T132" s="202"/>
      <c r="U132" s="202"/>
      <c r="V132" s="199">
        <f>SUM(V133:V150)</f>
        <v>5832996.4500000002</v>
      </c>
      <c r="W132" s="204">
        <f t="shared" si="59"/>
        <v>100</v>
      </c>
      <c r="X132" s="88">
        <f>SUM(V132/Q132*100)</f>
        <v>141.83750544204187</v>
      </c>
      <c r="Y132" s="159"/>
    </row>
    <row r="133" spans="1:25" ht="45.6" customHeight="1" thickBot="1" x14ac:dyDescent="0.3">
      <c r="A133" s="9"/>
      <c r="B133" s="11"/>
      <c r="C133" s="11"/>
      <c r="D133" s="11"/>
      <c r="E133" s="11"/>
      <c r="F133" s="54" t="s">
        <v>53</v>
      </c>
      <c r="G133" s="83" t="s">
        <v>23</v>
      </c>
      <c r="H133" s="83" t="s">
        <v>311</v>
      </c>
      <c r="I133" s="83"/>
      <c r="J133" s="88">
        <v>582716.42000000004</v>
      </c>
      <c r="K133" s="88">
        <v>582716.42000000004</v>
      </c>
      <c r="L133" s="74">
        <f t="shared" si="56"/>
        <v>100</v>
      </c>
      <c r="M133" s="74"/>
      <c r="N133" s="88">
        <v>0</v>
      </c>
      <c r="O133" s="88">
        <v>0</v>
      </c>
      <c r="P133" s="75">
        <v>0</v>
      </c>
      <c r="Q133" s="190">
        <v>655000</v>
      </c>
      <c r="R133" s="190">
        <v>888774.66</v>
      </c>
      <c r="S133" s="207"/>
      <c r="T133" s="193"/>
      <c r="U133" s="193"/>
      <c r="V133" s="194">
        <v>888774.66</v>
      </c>
      <c r="W133" s="195">
        <f t="shared" si="59"/>
        <v>100</v>
      </c>
      <c r="X133" s="88">
        <f t="shared" ref="X133" si="65">SUM(V133/Q133*100)</f>
        <v>135.69078778625953</v>
      </c>
      <c r="Y133" s="71"/>
    </row>
    <row r="134" spans="1:25" ht="40.15" customHeight="1" thickBot="1" x14ac:dyDescent="0.3">
      <c r="A134" s="9"/>
      <c r="B134" s="11"/>
      <c r="C134" s="11"/>
      <c r="D134" s="11"/>
      <c r="E134" s="11"/>
      <c r="F134" s="69" t="s">
        <v>443</v>
      </c>
      <c r="G134" s="83"/>
      <c r="H134" s="83" t="s">
        <v>444</v>
      </c>
      <c r="I134" s="83"/>
      <c r="J134" s="88"/>
      <c r="K134" s="92"/>
      <c r="L134" s="94"/>
      <c r="M134" s="74"/>
      <c r="N134" s="88"/>
      <c r="O134" s="92"/>
      <c r="P134" s="107"/>
      <c r="Q134" s="190">
        <v>300000</v>
      </c>
      <c r="R134" s="194">
        <v>0</v>
      </c>
      <c r="S134" s="194">
        <v>47242</v>
      </c>
      <c r="T134" s="193"/>
      <c r="U134" s="193"/>
      <c r="V134" s="194">
        <v>0</v>
      </c>
      <c r="W134" s="195">
        <v>0</v>
      </c>
      <c r="X134" s="88">
        <v>0</v>
      </c>
      <c r="Y134" s="71"/>
    </row>
    <row r="135" spans="1:25" ht="60.75" customHeight="1" thickBot="1" x14ac:dyDescent="0.3">
      <c r="A135" s="9"/>
      <c r="B135" s="11"/>
      <c r="C135" s="11"/>
      <c r="D135" s="11"/>
      <c r="E135" s="11"/>
      <c r="F135" s="69" t="s">
        <v>445</v>
      </c>
      <c r="G135" s="83"/>
      <c r="H135" s="83" t="s">
        <v>446</v>
      </c>
      <c r="I135" s="83"/>
      <c r="J135" s="88"/>
      <c r="K135" s="92"/>
      <c r="L135" s="94"/>
      <c r="M135" s="74"/>
      <c r="N135" s="88"/>
      <c r="O135" s="92"/>
      <c r="P135" s="107"/>
      <c r="Q135" s="190">
        <v>20000</v>
      </c>
      <c r="R135" s="194">
        <v>0</v>
      </c>
      <c r="S135" s="194">
        <v>227720</v>
      </c>
      <c r="T135" s="193"/>
      <c r="U135" s="193"/>
      <c r="V135" s="194">
        <v>0</v>
      </c>
      <c r="W135" s="195">
        <v>0</v>
      </c>
      <c r="X135" s="88">
        <v>0</v>
      </c>
      <c r="Y135" s="71"/>
    </row>
    <row r="136" spans="1:25" ht="0.75" hidden="1" customHeight="1" thickBot="1" x14ac:dyDescent="0.3">
      <c r="A136" s="9"/>
      <c r="B136" s="11"/>
      <c r="C136" s="11"/>
      <c r="D136" s="11"/>
      <c r="E136" s="11"/>
      <c r="F136" s="70" t="s">
        <v>447</v>
      </c>
      <c r="G136" s="83"/>
      <c r="H136" s="83" t="s">
        <v>448</v>
      </c>
      <c r="I136" s="83"/>
      <c r="J136" s="88"/>
      <c r="K136" s="92"/>
      <c r="L136" s="94"/>
      <c r="M136" s="74"/>
      <c r="N136" s="88"/>
      <c r="O136" s="92"/>
      <c r="P136" s="107"/>
      <c r="Q136" s="190">
        <v>0</v>
      </c>
      <c r="R136" s="194">
        <v>0</v>
      </c>
      <c r="S136" s="194">
        <v>100000</v>
      </c>
      <c r="T136" s="193"/>
      <c r="U136" s="193"/>
      <c r="V136" s="194">
        <v>0</v>
      </c>
      <c r="W136" s="195">
        <v>0</v>
      </c>
      <c r="X136" s="88">
        <v>0</v>
      </c>
      <c r="Y136" s="71"/>
    </row>
    <row r="137" spans="1:25" ht="54.6" customHeight="1" thickBot="1" x14ac:dyDescent="0.3">
      <c r="A137" s="9"/>
      <c r="B137" s="11"/>
      <c r="C137" s="11"/>
      <c r="D137" s="11"/>
      <c r="E137" s="11"/>
      <c r="F137" s="69" t="s">
        <v>449</v>
      </c>
      <c r="G137" s="83"/>
      <c r="H137" s="83" t="s">
        <v>450</v>
      </c>
      <c r="I137" s="83"/>
      <c r="J137" s="88"/>
      <c r="K137" s="92"/>
      <c r="L137" s="94"/>
      <c r="M137" s="74"/>
      <c r="N137" s="88"/>
      <c r="O137" s="92"/>
      <c r="P137" s="107"/>
      <c r="Q137" s="190">
        <v>100000</v>
      </c>
      <c r="R137" s="194">
        <v>0</v>
      </c>
      <c r="S137" s="194">
        <v>412600</v>
      </c>
      <c r="T137" s="193"/>
      <c r="U137" s="193"/>
      <c r="V137" s="194">
        <v>0</v>
      </c>
      <c r="W137" s="195">
        <v>0</v>
      </c>
      <c r="X137" s="88">
        <f t="shared" ref="X137:X140" si="66">SUM(V137/Q137*100)</f>
        <v>0</v>
      </c>
      <c r="Y137" s="71"/>
    </row>
    <row r="138" spans="1:25" ht="54.6" customHeight="1" thickBot="1" x14ac:dyDescent="0.3">
      <c r="A138" s="9"/>
      <c r="B138" s="11"/>
      <c r="C138" s="11"/>
      <c r="D138" s="11"/>
      <c r="E138" s="11"/>
      <c r="F138" s="32" t="s">
        <v>461</v>
      </c>
      <c r="G138" s="83"/>
      <c r="H138" s="83" t="s">
        <v>462</v>
      </c>
      <c r="I138" s="83"/>
      <c r="J138" s="88"/>
      <c r="K138" s="92"/>
      <c r="L138" s="94"/>
      <c r="M138" s="74"/>
      <c r="N138" s="88"/>
      <c r="O138" s="92"/>
      <c r="P138" s="107"/>
      <c r="Q138" s="190">
        <v>20000</v>
      </c>
      <c r="R138" s="194">
        <v>0</v>
      </c>
      <c r="S138" s="194"/>
      <c r="T138" s="193"/>
      <c r="U138" s="193"/>
      <c r="V138" s="194">
        <v>0</v>
      </c>
      <c r="W138" s="195">
        <v>0</v>
      </c>
      <c r="X138" s="88"/>
      <c r="Y138" s="71"/>
    </row>
    <row r="139" spans="1:25" ht="28.5" customHeight="1" thickBot="1" x14ac:dyDescent="0.3">
      <c r="A139" s="9"/>
      <c r="B139" s="11"/>
      <c r="C139" s="11"/>
      <c r="D139" s="11"/>
      <c r="E139" s="11"/>
      <c r="F139" s="32" t="s">
        <v>451</v>
      </c>
      <c r="G139" s="83"/>
      <c r="H139" s="83" t="s">
        <v>452</v>
      </c>
      <c r="I139" s="83"/>
      <c r="J139" s="88"/>
      <c r="K139" s="92"/>
      <c r="L139" s="94"/>
      <c r="M139" s="74"/>
      <c r="N139" s="88"/>
      <c r="O139" s="92"/>
      <c r="P139" s="107"/>
      <c r="Q139" s="190">
        <v>50000</v>
      </c>
      <c r="R139" s="194">
        <v>217027.5</v>
      </c>
      <c r="S139" s="194">
        <v>48500</v>
      </c>
      <c r="T139" s="193"/>
      <c r="U139" s="193"/>
      <c r="V139" s="194">
        <v>217027.5</v>
      </c>
      <c r="W139" s="195">
        <f t="shared" si="59"/>
        <v>100</v>
      </c>
      <c r="X139" s="88">
        <f t="shared" si="66"/>
        <v>434.05500000000006</v>
      </c>
      <c r="Y139" s="71"/>
    </row>
    <row r="140" spans="1:25" ht="53.25" hidden="1" customHeight="1" thickBot="1" x14ac:dyDescent="0.3">
      <c r="A140" s="9"/>
      <c r="B140" s="11"/>
      <c r="C140" s="11"/>
      <c r="D140" s="11"/>
      <c r="E140" s="11"/>
      <c r="F140" s="69" t="s">
        <v>460</v>
      </c>
      <c r="G140" s="83"/>
      <c r="H140" s="83" t="s">
        <v>459</v>
      </c>
      <c r="I140" s="83"/>
      <c r="J140" s="88"/>
      <c r="K140" s="92"/>
      <c r="L140" s="94"/>
      <c r="M140" s="74"/>
      <c r="N140" s="88"/>
      <c r="O140" s="92"/>
      <c r="P140" s="107"/>
      <c r="Q140" s="190">
        <v>0</v>
      </c>
      <c r="R140" s="194">
        <v>0</v>
      </c>
      <c r="S140" s="215"/>
      <c r="T140" s="193"/>
      <c r="U140" s="193"/>
      <c r="V140" s="194">
        <v>0</v>
      </c>
      <c r="W140" s="195">
        <v>0</v>
      </c>
      <c r="X140" s="88" t="e">
        <f t="shared" si="66"/>
        <v>#DIV/0!</v>
      </c>
      <c r="Y140" s="71"/>
    </row>
    <row r="141" spans="1:25" ht="53.45" customHeight="1" thickBot="1" x14ac:dyDescent="0.3">
      <c r="A141" s="9"/>
      <c r="B141" s="11"/>
      <c r="C141" s="11"/>
      <c r="D141" s="11"/>
      <c r="E141" s="11"/>
      <c r="F141" s="69" t="s">
        <v>504</v>
      </c>
      <c r="G141" s="24"/>
      <c r="H141" s="83" t="s">
        <v>505</v>
      </c>
      <c r="I141" s="88">
        <v>70000</v>
      </c>
      <c r="J141" s="69" t="s">
        <v>504</v>
      </c>
      <c r="K141" s="83"/>
      <c r="L141" s="83" t="s">
        <v>505</v>
      </c>
      <c r="M141" s="88">
        <v>70000</v>
      </c>
      <c r="N141" s="69" t="s">
        <v>504</v>
      </c>
      <c r="O141" s="83"/>
      <c r="P141" s="83" t="s">
        <v>505</v>
      </c>
      <c r="Q141" s="194">
        <v>70000</v>
      </c>
      <c r="R141" s="194"/>
      <c r="S141" s="215"/>
      <c r="T141" s="193"/>
      <c r="U141" s="193"/>
      <c r="V141" s="194"/>
      <c r="W141" s="195"/>
      <c r="X141" s="88"/>
      <c r="Y141" s="71"/>
    </row>
    <row r="142" spans="1:25" ht="53.45" customHeight="1" thickBot="1" x14ac:dyDescent="0.3">
      <c r="A142" s="9"/>
      <c r="B142" s="11"/>
      <c r="C142" s="11"/>
      <c r="D142" s="11"/>
      <c r="E142" s="11"/>
      <c r="F142" s="32" t="s">
        <v>506</v>
      </c>
      <c r="G142" s="24"/>
      <c r="H142" s="83" t="s">
        <v>507</v>
      </c>
      <c r="I142" s="88">
        <v>500000</v>
      </c>
      <c r="J142" s="32" t="s">
        <v>506</v>
      </c>
      <c r="K142" s="83"/>
      <c r="L142" s="83" t="s">
        <v>507</v>
      </c>
      <c r="M142" s="88">
        <v>500000</v>
      </c>
      <c r="N142" s="32" t="s">
        <v>506</v>
      </c>
      <c r="O142" s="83"/>
      <c r="P142" s="83" t="s">
        <v>507</v>
      </c>
      <c r="Q142" s="194">
        <v>500000</v>
      </c>
      <c r="R142" s="194"/>
      <c r="S142" s="215"/>
      <c r="T142" s="193"/>
      <c r="U142" s="193"/>
      <c r="V142" s="194"/>
      <c r="W142" s="195"/>
      <c r="X142" s="88"/>
      <c r="Y142" s="71"/>
    </row>
    <row r="143" spans="1:25" ht="53.45" customHeight="1" thickBot="1" x14ac:dyDescent="0.3">
      <c r="A143" s="9"/>
      <c r="B143" s="11"/>
      <c r="C143" s="11"/>
      <c r="D143" s="11"/>
      <c r="E143" s="11"/>
      <c r="F143" s="69" t="s">
        <v>508</v>
      </c>
      <c r="G143" s="24"/>
      <c r="H143" s="83" t="s">
        <v>509</v>
      </c>
      <c r="I143" s="88">
        <v>90000</v>
      </c>
      <c r="J143" s="69" t="s">
        <v>508</v>
      </c>
      <c r="K143" s="83"/>
      <c r="L143" s="83" t="s">
        <v>509</v>
      </c>
      <c r="M143" s="88">
        <v>90000</v>
      </c>
      <c r="N143" s="69" t="s">
        <v>508</v>
      </c>
      <c r="O143" s="83"/>
      <c r="P143" s="83" t="s">
        <v>509</v>
      </c>
      <c r="Q143" s="194">
        <v>90000</v>
      </c>
      <c r="R143" s="194"/>
      <c r="S143" s="215"/>
      <c r="T143" s="193"/>
      <c r="U143" s="193"/>
      <c r="V143" s="194"/>
      <c r="W143" s="195"/>
      <c r="X143" s="88"/>
      <c r="Y143" s="71"/>
    </row>
    <row r="144" spans="1:25" ht="53.45" customHeight="1" x14ac:dyDescent="0.25">
      <c r="A144" s="9"/>
      <c r="B144" s="11"/>
      <c r="C144" s="11"/>
      <c r="D144" s="11"/>
      <c r="E144" s="11"/>
      <c r="F144" s="152" t="s">
        <v>608</v>
      </c>
      <c r="G144" s="24"/>
      <c r="H144" s="83" t="s">
        <v>609</v>
      </c>
      <c r="I144" s="88"/>
      <c r="J144" s="50"/>
      <c r="K144" s="83"/>
      <c r="L144" s="83"/>
      <c r="M144" s="88"/>
      <c r="N144" s="50"/>
      <c r="O144" s="83"/>
      <c r="P144" s="83"/>
      <c r="Q144" s="194">
        <v>0</v>
      </c>
      <c r="R144" s="194">
        <v>514216</v>
      </c>
      <c r="S144" s="215"/>
      <c r="T144" s="193"/>
      <c r="U144" s="193"/>
      <c r="V144" s="194">
        <v>514216</v>
      </c>
      <c r="W144" s="195">
        <f t="shared" si="59"/>
        <v>100</v>
      </c>
      <c r="X144" s="88">
        <v>0</v>
      </c>
      <c r="Y144" s="71"/>
    </row>
    <row r="145" spans="1:25" ht="53.45" customHeight="1" x14ac:dyDescent="0.25">
      <c r="A145" s="9"/>
      <c r="B145" s="11"/>
      <c r="C145" s="11"/>
      <c r="D145" s="11"/>
      <c r="E145" s="11"/>
      <c r="F145" s="152" t="s">
        <v>610</v>
      </c>
      <c r="G145" s="83"/>
      <c r="H145" s="83" t="s">
        <v>611</v>
      </c>
      <c r="I145" s="88"/>
      <c r="J145" s="50"/>
      <c r="K145" s="83"/>
      <c r="L145" s="83"/>
      <c r="M145" s="88"/>
      <c r="N145" s="50"/>
      <c r="O145" s="83"/>
      <c r="P145" s="83"/>
      <c r="Q145" s="194">
        <v>0</v>
      </c>
      <c r="R145" s="194">
        <v>94283.03</v>
      </c>
      <c r="S145" s="215"/>
      <c r="T145" s="193"/>
      <c r="U145" s="193"/>
      <c r="V145" s="194">
        <v>94283.03</v>
      </c>
      <c r="W145" s="195">
        <f t="shared" si="59"/>
        <v>100</v>
      </c>
      <c r="X145" s="88"/>
      <c r="Y145" s="71"/>
    </row>
    <row r="146" spans="1:25" ht="53.45" customHeight="1" x14ac:dyDescent="0.25">
      <c r="A146" s="9"/>
      <c r="B146" s="11"/>
      <c r="C146" s="11"/>
      <c r="D146" s="11"/>
      <c r="E146" s="11"/>
      <c r="F146" s="152" t="s">
        <v>612</v>
      </c>
      <c r="G146" s="24"/>
      <c r="H146" s="83" t="s">
        <v>613</v>
      </c>
      <c r="I146" s="88"/>
      <c r="J146" s="50"/>
      <c r="K146" s="83"/>
      <c r="L146" s="83"/>
      <c r="M146" s="88"/>
      <c r="N146" s="50"/>
      <c r="O146" s="83"/>
      <c r="P146" s="83"/>
      <c r="Q146" s="194">
        <v>0</v>
      </c>
      <c r="R146" s="194">
        <v>521596</v>
      </c>
      <c r="S146" s="215"/>
      <c r="T146" s="193"/>
      <c r="U146" s="193"/>
      <c r="V146" s="194">
        <v>521596</v>
      </c>
      <c r="W146" s="195">
        <f t="shared" si="59"/>
        <v>100</v>
      </c>
      <c r="X146" s="88"/>
      <c r="Y146" s="71"/>
    </row>
    <row r="147" spans="1:25" ht="24" customHeight="1" x14ac:dyDescent="0.25">
      <c r="A147" s="9"/>
      <c r="B147" s="11"/>
      <c r="C147" s="11"/>
      <c r="D147" s="11"/>
      <c r="E147" s="11"/>
      <c r="F147" s="54" t="s">
        <v>478</v>
      </c>
      <c r="G147" s="83"/>
      <c r="H147" s="83" t="s">
        <v>479</v>
      </c>
      <c r="I147" s="88"/>
      <c r="J147" s="54" t="s">
        <v>399</v>
      </c>
      <c r="K147" s="83"/>
      <c r="L147" s="83" t="s">
        <v>400</v>
      </c>
      <c r="M147" s="88"/>
      <c r="N147" s="54" t="s">
        <v>399</v>
      </c>
      <c r="O147" s="83"/>
      <c r="P147" s="83" t="s">
        <v>400</v>
      </c>
      <c r="Q147" s="194">
        <v>50000</v>
      </c>
      <c r="R147" s="190">
        <v>0</v>
      </c>
      <c r="S147" s="207"/>
      <c r="T147" s="193"/>
      <c r="U147" s="193"/>
      <c r="V147" s="194">
        <v>0</v>
      </c>
      <c r="W147" s="195">
        <v>0</v>
      </c>
      <c r="X147" s="88">
        <v>0</v>
      </c>
      <c r="Y147" s="71"/>
    </row>
    <row r="148" spans="1:25" ht="29.25" customHeight="1" x14ac:dyDescent="0.25">
      <c r="A148" s="9"/>
      <c r="B148" s="11"/>
      <c r="C148" s="11"/>
      <c r="D148" s="11"/>
      <c r="E148" s="11"/>
      <c r="F148" s="50" t="s">
        <v>614</v>
      </c>
      <c r="G148" s="24"/>
      <c r="H148" s="83" t="s">
        <v>615</v>
      </c>
      <c r="I148" s="88">
        <v>29730.37</v>
      </c>
      <c r="J148" s="54" t="s">
        <v>399</v>
      </c>
      <c r="K148" s="83"/>
      <c r="L148" s="83" t="s">
        <v>400</v>
      </c>
      <c r="M148" s="88">
        <v>29730.37</v>
      </c>
      <c r="N148" s="54" t="s">
        <v>399</v>
      </c>
      <c r="O148" s="83"/>
      <c r="P148" s="83" t="s">
        <v>400</v>
      </c>
      <c r="Q148" s="194">
        <v>0</v>
      </c>
      <c r="R148" s="190">
        <v>1211734.26</v>
      </c>
      <c r="S148" s="207"/>
      <c r="T148" s="193"/>
      <c r="U148" s="193"/>
      <c r="V148" s="194">
        <v>1211734.26</v>
      </c>
      <c r="W148" s="195">
        <f t="shared" si="59"/>
        <v>100</v>
      </c>
      <c r="X148" s="88">
        <v>0</v>
      </c>
      <c r="Y148" s="71"/>
    </row>
    <row r="149" spans="1:25" ht="26.25" customHeight="1" x14ac:dyDescent="0.25">
      <c r="A149" s="9"/>
      <c r="B149" s="11"/>
      <c r="C149" s="11"/>
      <c r="D149" s="11"/>
      <c r="E149" s="11"/>
      <c r="F149" s="54" t="s">
        <v>501</v>
      </c>
      <c r="G149" s="83"/>
      <c r="H149" s="83" t="s">
        <v>502</v>
      </c>
      <c r="I149" s="83"/>
      <c r="J149" s="88">
        <v>0</v>
      </c>
      <c r="K149" s="88">
        <v>0</v>
      </c>
      <c r="L149" s="74">
        <v>0</v>
      </c>
      <c r="M149" s="74"/>
      <c r="N149" s="88">
        <v>2000000</v>
      </c>
      <c r="O149" s="88">
        <v>1980000</v>
      </c>
      <c r="P149" s="74">
        <f t="shared" ref="P149" si="67">SUM(O149/N149*100)</f>
        <v>99</v>
      </c>
      <c r="Q149" s="190">
        <v>2232449.9700000002</v>
      </c>
      <c r="R149" s="190">
        <v>2085063.75</v>
      </c>
      <c r="S149" s="207"/>
      <c r="T149" s="193"/>
      <c r="U149" s="193"/>
      <c r="V149" s="194">
        <v>2085063.75</v>
      </c>
      <c r="W149" s="195">
        <f t="shared" si="59"/>
        <v>100</v>
      </c>
      <c r="X149" s="88">
        <v>0</v>
      </c>
      <c r="Y149" s="125"/>
    </row>
    <row r="150" spans="1:25" ht="38.25" customHeight="1" x14ac:dyDescent="0.25">
      <c r="A150" s="9"/>
      <c r="B150" s="11"/>
      <c r="C150" s="11"/>
      <c r="D150" s="11"/>
      <c r="E150" s="11"/>
      <c r="F150" s="54" t="s">
        <v>501</v>
      </c>
      <c r="G150" s="83"/>
      <c r="H150" s="83" t="s">
        <v>503</v>
      </c>
      <c r="I150" s="83"/>
      <c r="J150" s="88">
        <v>20202.2</v>
      </c>
      <c r="K150" s="88">
        <v>20000</v>
      </c>
      <c r="L150" s="74">
        <f t="shared" ref="L150:L158" si="68">SUM(K150/J150*100)</f>
        <v>98.999118907841719</v>
      </c>
      <c r="M150" s="74"/>
      <c r="N150" s="88"/>
      <c r="O150" s="88"/>
      <c r="P150" s="74"/>
      <c r="Q150" s="190">
        <v>25000</v>
      </c>
      <c r="R150" s="190">
        <v>300301.25</v>
      </c>
      <c r="S150" s="207"/>
      <c r="T150" s="193"/>
      <c r="U150" s="193"/>
      <c r="V150" s="194">
        <v>300301.25</v>
      </c>
      <c r="W150" s="195">
        <f t="shared" ref="W150" si="69">SUM(V150/R150*100)</f>
        <v>100</v>
      </c>
      <c r="X150" s="88">
        <v>0</v>
      </c>
      <c r="Y150" s="71"/>
    </row>
    <row r="151" spans="1:25" ht="30.6" customHeight="1" x14ac:dyDescent="0.25">
      <c r="A151" s="9" t="s">
        <v>16</v>
      </c>
      <c r="B151" s="11"/>
      <c r="C151" s="11"/>
      <c r="D151" s="11"/>
      <c r="E151" s="11"/>
      <c r="F151" s="84" t="s">
        <v>259</v>
      </c>
      <c r="G151" s="81" t="s">
        <v>38</v>
      </c>
      <c r="H151" s="81" t="s">
        <v>108</v>
      </c>
      <c r="I151" s="81"/>
      <c r="J151" s="82">
        <f>SUM(J152,J154,J156,J160,J162)</f>
        <v>10000000</v>
      </c>
      <c r="K151" s="82">
        <f>SUM(K152,K154,K156,K160,K162)</f>
        <v>4291223.01</v>
      </c>
      <c r="L151" s="75">
        <f t="shared" si="68"/>
        <v>42.912230099999995</v>
      </c>
      <c r="M151" s="75"/>
      <c r="N151" s="82">
        <f>SUM(N152,N154,N156)</f>
        <v>6580755.3300000001</v>
      </c>
      <c r="O151" s="82">
        <f>SUM(O152,O154,O156)</f>
        <v>6580755.3300000001</v>
      </c>
      <c r="P151" s="75">
        <v>0</v>
      </c>
      <c r="Q151" s="199">
        <f>SUM(Q152+Q154+Q156+Q160+Q162)</f>
        <v>32000000</v>
      </c>
      <c r="R151" s="199">
        <f>SUM(R152+R154+R156+R160+R162+R164)</f>
        <v>33761270.990000002</v>
      </c>
      <c r="S151" s="207"/>
      <c r="T151" s="193"/>
      <c r="U151" s="193"/>
      <c r="V151" s="199">
        <f>SUM(V152+V154+V156+V160+V162+V164)</f>
        <v>29886368.619999997</v>
      </c>
      <c r="W151" s="204">
        <f t="shared" ref="W151:W170" si="70">SUM(V151/R151*100)</f>
        <v>88.522640717087526</v>
      </c>
      <c r="X151" s="88">
        <f t="shared" ref="X151:X156" si="71">SUM(V151/Q151*100)</f>
        <v>93.394901937499995</v>
      </c>
      <c r="Y151" s="71"/>
    </row>
    <row r="152" spans="1:25" ht="30.6" customHeight="1" x14ac:dyDescent="0.25">
      <c r="A152" s="9"/>
      <c r="B152" s="11"/>
      <c r="C152" s="11"/>
      <c r="D152" s="11"/>
      <c r="E152" s="11"/>
      <c r="F152" s="30" t="s">
        <v>151</v>
      </c>
      <c r="G152" s="81" t="s">
        <v>28</v>
      </c>
      <c r="H152" s="81" t="s">
        <v>312</v>
      </c>
      <c r="I152" s="81"/>
      <c r="J152" s="82">
        <f>SUM(J153)</f>
        <v>7110086.46</v>
      </c>
      <c r="K152" s="82">
        <f>SUM(K153)</f>
        <v>1401309.47</v>
      </c>
      <c r="L152" s="75">
        <f t="shared" si="68"/>
        <v>19.708754287075152</v>
      </c>
      <c r="M152" s="75"/>
      <c r="N152" s="82">
        <v>0</v>
      </c>
      <c r="O152" s="82">
        <v>0</v>
      </c>
      <c r="P152" s="75">
        <v>0</v>
      </c>
      <c r="Q152" s="199">
        <f>SUM(Q153)</f>
        <v>4400000</v>
      </c>
      <c r="R152" s="199">
        <f>SUM(R153)</f>
        <v>10926906.800000001</v>
      </c>
      <c r="S152" s="207"/>
      <c r="T152" s="193"/>
      <c r="U152" s="193"/>
      <c r="V152" s="194">
        <f>SUM(V153)</f>
        <v>7052009.9900000002</v>
      </c>
      <c r="W152" s="195">
        <f t="shared" si="70"/>
        <v>64.538026351611236</v>
      </c>
      <c r="X152" s="88">
        <f t="shared" si="71"/>
        <v>160.27295431818183</v>
      </c>
      <c r="Y152" s="71"/>
    </row>
    <row r="153" spans="1:25" ht="31.15" customHeight="1" x14ac:dyDescent="0.25">
      <c r="A153" s="6" t="s">
        <v>18</v>
      </c>
      <c r="B153" s="7" t="s">
        <v>28</v>
      </c>
      <c r="C153" s="7" t="s">
        <v>31</v>
      </c>
      <c r="D153" s="7"/>
      <c r="E153" s="7"/>
      <c r="F153" s="78" t="s">
        <v>224</v>
      </c>
      <c r="G153" s="83" t="s">
        <v>28</v>
      </c>
      <c r="H153" s="83" t="s">
        <v>313</v>
      </c>
      <c r="I153" s="83"/>
      <c r="J153" s="88">
        <v>7110086.46</v>
      </c>
      <c r="K153" s="88">
        <v>1401309.47</v>
      </c>
      <c r="L153" s="74">
        <f t="shared" si="68"/>
        <v>19.708754287075152</v>
      </c>
      <c r="M153" s="74"/>
      <c r="N153" s="88">
        <v>0</v>
      </c>
      <c r="O153" s="88">
        <v>0</v>
      </c>
      <c r="P153" s="75">
        <v>0</v>
      </c>
      <c r="Q153" s="190">
        <v>4400000</v>
      </c>
      <c r="R153" s="190">
        <v>10926906.800000001</v>
      </c>
      <c r="S153" s="207"/>
      <c r="T153" s="193"/>
      <c r="U153" s="193"/>
      <c r="V153" s="194">
        <v>7052009.9900000002</v>
      </c>
      <c r="W153" s="195">
        <f t="shared" si="70"/>
        <v>64.538026351611236</v>
      </c>
      <c r="X153" s="88">
        <f t="shared" si="71"/>
        <v>160.27295431818183</v>
      </c>
      <c r="Y153" s="71"/>
    </row>
    <row r="154" spans="1:25" ht="40.9" customHeight="1" x14ac:dyDescent="0.25">
      <c r="A154" s="6"/>
      <c r="B154" s="7"/>
      <c r="C154" s="7"/>
      <c r="D154" s="7"/>
      <c r="E154" s="7"/>
      <c r="F154" s="57" t="s">
        <v>152</v>
      </c>
      <c r="G154" s="83" t="s">
        <v>28</v>
      </c>
      <c r="H154" s="81" t="s">
        <v>314</v>
      </c>
      <c r="I154" s="81"/>
      <c r="J154" s="82">
        <f>SUM(J155)</f>
        <v>553134.78</v>
      </c>
      <c r="K154" s="82">
        <f>SUM(K155)</f>
        <v>553134.78</v>
      </c>
      <c r="L154" s="75">
        <f t="shared" si="68"/>
        <v>100</v>
      </c>
      <c r="M154" s="75"/>
      <c r="N154" s="82"/>
      <c r="O154" s="82">
        <v>0</v>
      </c>
      <c r="P154" s="75">
        <v>0</v>
      </c>
      <c r="Q154" s="199">
        <f>SUM(Q155)</f>
        <v>1500000</v>
      </c>
      <c r="R154" s="199">
        <f>SUM(R155)</f>
        <v>300000</v>
      </c>
      <c r="S154" s="207"/>
      <c r="T154" s="193"/>
      <c r="U154" s="193"/>
      <c r="V154" s="190">
        <f>SUM(V155)</f>
        <v>299994.45</v>
      </c>
      <c r="W154" s="195">
        <f t="shared" si="70"/>
        <v>99.99815000000001</v>
      </c>
      <c r="X154" s="88">
        <f t="shared" si="71"/>
        <v>19.999630000000003</v>
      </c>
      <c r="Y154" s="71"/>
    </row>
    <row r="155" spans="1:25" ht="32.450000000000003" customHeight="1" x14ac:dyDescent="0.25">
      <c r="A155" s="6"/>
      <c r="B155" s="7"/>
      <c r="C155" s="7"/>
      <c r="D155" s="7"/>
      <c r="E155" s="7"/>
      <c r="F155" s="78" t="s">
        <v>109</v>
      </c>
      <c r="G155" s="83"/>
      <c r="H155" s="83" t="s">
        <v>315</v>
      </c>
      <c r="I155" s="83"/>
      <c r="J155" s="88">
        <v>553134.78</v>
      </c>
      <c r="K155" s="88">
        <v>553134.78</v>
      </c>
      <c r="L155" s="74">
        <f t="shared" si="68"/>
        <v>100</v>
      </c>
      <c r="M155" s="74"/>
      <c r="N155" s="88"/>
      <c r="O155" s="88">
        <v>0</v>
      </c>
      <c r="P155" s="75">
        <v>0</v>
      </c>
      <c r="Q155" s="190">
        <v>1500000</v>
      </c>
      <c r="R155" s="190">
        <v>300000</v>
      </c>
      <c r="S155" s="207"/>
      <c r="T155" s="193"/>
      <c r="U155" s="193"/>
      <c r="V155" s="194">
        <v>299994.45</v>
      </c>
      <c r="W155" s="195">
        <f t="shared" si="70"/>
        <v>99.99815000000001</v>
      </c>
      <c r="X155" s="88">
        <f t="shared" si="71"/>
        <v>19.999630000000003</v>
      </c>
      <c r="Y155" s="71"/>
    </row>
    <row r="156" spans="1:25" ht="49.9" customHeight="1" x14ac:dyDescent="0.25">
      <c r="A156" s="6"/>
      <c r="B156" s="7"/>
      <c r="C156" s="7"/>
      <c r="D156" s="7"/>
      <c r="E156" s="7"/>
      <c r="F156" s="30" t="s">
        <v>212</v>
      </c>
      <c r="G156" s="83"/>
      <c r="H156" s="81" t="s">
        <v>316</v>
      </c>
      <c r="I156" s="81"/>
      <c r="J156" s="82">
        <f>SUM(J157:J159)</f>
        <v>2336778.7599999998</v>
      </c>
      <c r="K156" s="82">
        <f>SUM(K157:K158)</f>
        <v>2336778.7599999998</v>
      </c>
      <c r="L156" s="75">
        <f t="shared" si="68"/>
        <v>100</v>
      </c>
      <c r="M156" s="75"/>
      <c r="N156" s="82">
        <f>SUM(N157:N159)</f>
        <v>6580755.3300000001</v>
      </c>
      <c r="O156" s="82">
        <f>SUM(O157:O159)</f>
        <v>6580755.3300000001</v>
      </c>
      <c r="P156" s="75">
        <f>SUM(O156/N156*100)</f>
        <v>100</v>
      </c>
      <c r="Q156" s="199">
        <f>SUM(Q157:Q159)</f>
        <v>24000000</v>
      </c>
      <c r="R156" s="199">
        <f>SUM(R157:R159)</f>
        <v>20202020.199999999</v>
      </c>
      <c r="S156" s="207"/>
      <c r="T156" s="193"/>
      <c r="U156" s="193"/>
      <c r="V156" s="203">
        <f>SUM(V157:V159)</f>
        <v>20202020.189999998</v>
      </c>
      <c r="W156" s="204">
        <f t="shared" si="70"/>
        <v>99.999999950499998</v>
      </c>
      <c r="X156" s="88">
        <f t="shared" si="71"/>
        <v>84.175084124999984</v>
      </c>
      <c r="Y156" s="71"/>
    </row>
    <row r="157" spans="1:25" ht="27.6" customHeight="1" x14ac:dyDescent="0.25">
      <c r="A157" s="6"/>
      <c r="B157" s="7"/>
      <c r="C157" s="7"/>
      <c r="D157" s="7"/>
      <c r="E157" s="7"/>
      <c r="F157" s="47" t="s">
        <v>318</v>
      </c>
      <c r="G157" s="83"/>
      <c r="H157" s="83" t="s">
        <v>317</v>
      </c>
      <c r="I157" s="83"/>
      <c r="J157" s="88">
        <v>2270306.48</v>
      </c>
      <c r="K157" s="88">
        <v>2270306.48</v>
      </c>
      <c r="L157" s="74">
        <f t="shared" si="68"/>
        <v>100</v>
      </c>
      <c r="M157" s="74"/>
      <c r="N157" s="88">
        <v>0</v>
      </c>
      <c r="O157" s="88">
        <v>0</v>
      </c>
      <c r="P157" s="75">
        <v>0</v>
      </c>
      <c r="Q157" s="190">
        <v>3797979.8</v>
      </c>
      <c r="R157" s="190">
        <v>0</v>
      </c>
      <c r="S157" s="207"/>
      <c r="T157" s="193"/>
      <c r="U157" s="193"/>
      <c r="V157" s="194">
        <v>0</v>
      </c>
      <c r="W157" s="195">
        <v>0</v>
      </c>
      <c r="X157" s="88">
        <f t="shared" ref="X157:X163" si="72">SUM(V157/Q157*100)</f>
        <v>0</v>
      </c>
      <c r="Y157" s="71"/>
    </row>
    <row r="158" spans="1:25" ht="24" customHeight="1" x14ac:dyDescent="0.25">
      <c r="A158" s="6"/>
      <c r="B158" s="7"/>
      <c r="C158" s="7"/>
      <c r="D158" s="7"/>
      <c r="E158" s="7"/>
      <c r="F158" s="47" t="s">
        <v>318</v>
      </c>
      <c r="G158" s="83"/>
      <c r="H158" s="83" t="s">
        <v>373</v>
      </c>
      <c r="I158" s="83"/>
      <c r="J158" s="88">
        <v>66472.28</v>
      </c>
      <c r="K158" s="88">
        <v>66472.28</v>
      </c>
      <c r="L158" s="74">
        <f t="shared" si="68"/>
        <v>100</v>
      </c>
      <c r="M158" s="74"/>
      <c r="N158" s="88">
        <v>0</v>
      </c>
      <c r="O158" s="88">
        <v>0</v>
      </c>
      <c r="P158" s="75">
        <v>0</v>
      </c>
      <c r="Q158" s="190">
        <v>202020.2</v>
      </c>
      <c r="R158" s="194">
        <v>202020.2</v>
      </c>
      <c r="S158" s="207"/>
      <c r="T158" s="193"/>
      <c r="U158" s="193"/>
      <c r="V158" s="194">
        <v>202020.2</v>
      </c>
      <c r="W158" s="195">
        <f t="shared" si="70"/>
        <v>100</v>
      </c>
      <c r="X158" s="88">
        <f t="shared" si="72"/>
        <v>100</v>
      </c>
      <c r="Y158" s="71"/>
    </row>
    <row r="159" spans="1:25" ht="25.9" customHeight="1" x14ac:dyDescent="0.25">
      <c r="A159" s="6"/>
      <c r="B159" s="7"/>
      <c r="C159" s="7"/>
      <c r="D159" s="7"/>
      <c r="E159" s="7"/>
      <c r="F159" s="47" t="s">
        <v>318</v>
      </c>
      <c r="G159" s="83"/>
      <c r="H159" s="83" t="s">
        <v>323</v>
      </c>
      <c r="I159" s="83"/>
      <c r="J159" s="88">
        <v>0</v>
      </c>
      <c r="K159" s="88">
        <v>0</v>
      </c>
      <c r="L159" s="75">
        <v>0</v>
      </c>
      <c r="M159" s="75"/>
      <c r="N159" s="88">
        <v>6580755.3300000001</v>
      </c>
      <c r="O159" s="88">
        <v>6580755.3300000001</v>
      </c>
      <c r="P159" s="74">
        <f>SUM(O159/N159*100)</f>
        <v>100</v>
      </c>
      <c r="Q159" s="190">
        <v>20000000</v>
      </c>
      <c r="R159" s="190">
        <v>20000000</v>
      </c>
      <c r="S159" s="207"/>
      <c r="T159" s="193"/>
      <c r="U159" s="193"/>
      <c r="V159" s="194">
        <v>19999999.989999998</v>
      </c>
      <c r="W159" s="195">
        <f t="shared" si="70"/>
        <v>99.999999949999989</v>
      </c>
      <c r="X159" s="88">
        <f t="shared" si="72"/>
        <v>99.999999949999989</v>
      </c>
      <c r="Y159" s="71"/>
    </row>
    <row r="160" spans="1:25" ht="33" customHeight="1" x14ac:dyDescent="0.25">
      <c r="A160" s="6"/>
      <c r="B160" s="7"/>
      <c r="C160" s="7"/>
      <c r="D160" s="7"/>
      <c r="E160" s="7"/>
      <c r="F160" s="30" t="s">
        <v>225</v>
      </c>
      <c r="G160" s="83"/>
      <c r="H160" s="81" t="s">
        <v>319</v>
      </c>
      <c r="I160" s="81"/>
      <c r="J160" s="82">
        <f>SUM(J161)</f>
        <v>0</v>
      </c>
      <c r="K160" s="82">
        <v>0</v>
      </c>
      <c r="L160" s="75"/>
      <c r="M160" s="75"/>
      <c r="N160" s="82"/>
      <c r="O160" s="82"/>
      <c r="P160" s="75"/>
      <c r="Q160" s="199">
        <f>SUM(Q161)</f>
        <v>600000</v>
      </c>
      <c r="R160" s="199">
        <f t="shared" ref="R160:R161" si="73">SUM(J160,N160)</f>
        <v>0</v>
      </c>
      <c r="S160" s="207"/>
      <c r="T160" s="193"/>
      <c r="U160" s="193"/>
      <c r="V160" s="194">
        <f t="shared" ref="V160:V161" si="74">SUM(K160,O160)</f>
        <v>0</v>
      </c>
      <c r="W160" s="195">
        <v>0</v>
      </c>
      <c r="X160" s="88">
        <f t="shared" si="72"/>
        <v>0</v>
      </c>
      <c r="Y160" s="71"/>
    </row>
    <row r="161" spans="1:25" ht="59.45" customHeight="1" x14ac:dyDescent="0.25">
      <c r="A161" s="6"/>
      <c r="B161" s="7"/>
      <c r="C161" s="7"/>
      <c r="D161" s="7"/>
      <c r="E161" s="7"/>
      <c r="F161" s="47" t="s">
        <v>226</v>
      </c>
      <c r="G161" s="83"/>
      <c r="H161" s="83" t="s">
        <v>320</v>
      </c>
      <c r="I161" s="83"/>
      <c r="J161" s="88">
        <v>0</v>
      </c>
      <c r="K161" s="88">
        <v>0</v>
      </c>
      <c r="L161" s="75"/>
      <c r="M161" s="75"/>
      <c r="N161" s="88"/>
      <c r="O161" s="88"/>
      <c r="P161" s="74"/>
      <c r="Q161" s="190">
        <v>600000</v>
      </c>
      <c r="R161" s="190">
        <f t="shared" si="73"/>
        <v>0</v>
      </c>
      <c r="S161" s="207"/>
      <c r="T161" s="193"/>
      <c r="U161" s="193"/>
      <c r="V161" s="194">
        <f t="shared" si="74"/>
        <v>0</v>
      </c>
      <c r="W161" s="195">
        <v>0</v>
      </c>
      <c r="X161" s="88">
        <f t="shared" si="72"/>
        <v>0</v>
      </c>
      <c r="Y161" s="71"/>
    </row>
    <row r="162" spans="1:25" ht="35.450000000000003" customHeight="1" x14ac:dyDescent="0.25">
      <c r="A162" s="6"/>
      <c r="B162" s="7"/>
      <c r="C162" s="7"/>
      <c r="D162" s="7"/>
      <c r="E162" s="7"/>
      <c r="F162" s="30" t="s">
        <v>227</v>
      </c>
      <c r="G162" s="83"/>
      <c r="H162" s="81" t="s">
        <v>322</v>
      </c>
      <c r="I162" s="81"/>
      <c r="J162" s="82">
        <f>SUM(J163)</f>
        <v>0</v>
      </c>
      <c r="K162" s="82">
        <v>0</v>
      </c>
      <c r="L162" s="75"/>
      <c r="M162" s="75"/>
      <c r="N162" s="82"/>
      <c r="O162" s="82"/>
      <c r="P162" s="75"/>
      <c r="Q162" s="199">
        <f>SUM(Q163)</f>
        <v>1500000</v>
      </c>
      <c r="R162" s="199">
        <f>SUM(R163)</f>
        <v>571073</v>
      </c>
      <c r="S162" s="207"/>
      <c r="T162" s="193"/>
      <c r="U162" s="193"/>
      <c r="V162" s="199">
        <f>SUM(V163)</f>
        <v>571073</v>
      </c>
      <c r="W162" s="204">
        <f t="shared" si="70"/>
        <v>100</v>
      </c>
      <c r="X162" s="88">
        <f t="shared" si="72"/>
        <v>38.071533333333335</v>
      </c>
      <c r="Y162" s="71"/>
    </row>
    <row r="163" spans="1:25" ht="59.45" customHeight="1" x14ac:dyDescent="0.25">
      <c r="A163" s="6"/>
      <c r="B163" s="7"/>
      <c r="C163" s="7"/>
      <c r="D163" s="7"/>
      <c r="E163" s="7"/>
      <c r="F163" s="47" t="s">
        <v>228</v>
      </c>
      <c r="G163" s="83"/>
      <c r="H163" s="83" t="s">
        <v>321</v>
      </c>
      <c r="I163" s="83"/>
      <c r="J163" s="88">
        <v>0</v>
      </c>
      <c r="K163" s="88">
        <v>0</v>
      </c>
      <c r="L163" s="75"/>
      <c r="M163" s="75"/>
      <c r="N163" s="88"/>
      <c r="O163" s="88"/>
      <c r="P163" s="74"/>
      <c r="Q163" s="190">
        <v>1500000</v>
      </c>
      <c r="R163" s="190">
        <v>571073</v>
      </c>
      <c r="S163" s="207"/>
      <c r="T163" s="193"/>
      <c r="U163" s="193"/>
      <c r="V163" s="194">
        <v>571073</v>
      </c>
      <c r="W163" s="195">
        <f t="shared" si="70"/>
        <v>100</v>
      </c>
      <c r="X163" s="88">
        <f t="shared" si="72"/>
        <v>38.071533333333335</v>
      </c>
      <c r="Y163" s="71"/>
    </row>
    <row r="164" spans="1:25" ht="59.45" customHeight="1" x14ac:dyDescent="0.25">
      <c r="A164" s="6"/>
      <c r="B164" s="7"/>
      <c r="C164" s="7"/>
      <c r="D164" s="7"/>
      <c r="E164" s="7"/>
      <c r="F164" s="30" t="s">
        <v>616</v>
      </c>
      <c r="G164" s="24"/>
      <c r="H164" s="81" t="s">
        <v>617</v>
      </c>
      <c r="I164" s="81"/>
      <c r="J164" s="82"/>
      <c r="K164" s="82"/>
      <c r="L164" s="75"/>
      <c r="M164" s="75"/>
      <c r="N164" s="82"/>
      <c r="O164" s="82"/>
      <c r="P164" s="75"/>
      <c r="Q164" s="199">
        <v>0</v>
      </c>
      <c r="R164" s="199">
        <f>SUM(R165)</f>
        <v>1761270.99</v>
      </c>
      <c r="S164" s="207"/>
      <c r="T164" s="193"/>
      <c r="U164" s="193"/>
      <c r="V164" s="199">
        <f>SUM(V165)</f>
        <v>1761270.99</v>
      </c>
      <c r="W164" s="204">
        <f t="shared" si="70"/>
        <v>100</v>
      </c>
      <c r="X164" s="88"/>
      <c r="Y164" s="71"/>
    </row>
    <row r="165" spans="1:25" ht="59.45" customHeight="1" x14ac:dyDescent="0.25">
      <c r="A165" s="6"/>
      <c r="B165" s="7"/>
      <c r="C165" s="7"/>
      <c r="D165" s="7"/>
      <c r="E165" s="7"/>
      <c r="F165" s="153" t="s">
        <v>618</v>
      </c>
      <c r="G165" s="24"/>
      <c r="H165" s="83" t="s">
        <v>619</v>
      </c>
      <c r="I165" s="83"/>
      <c r="J165" s="88"/>
      <c r="K165" s="88"/>
      <c r="L165" s="75"/>
      <c r="M165" s="75"/>
      <c r="N165" s="88"/>
      <c r="O165" s="88"/>
      <c r="P165" s="74"/>
      <c r="Q165" s="190">
        <v>0</v>
      </c>
      <c r="R165" s="190">
        <v>1761270.99</v>
      </c>
      <c r="S165" s="207"/>
      <c r="T165" s="193"/>
      <c r="U165" s="193"/>
      <c r="V165" s="194">
        <v>1761270.99</v>
      </c>
      <c r="W165" s="195">
        <f t="shared" si="70"/>
        <v>100</v>
      </c>
      <c r="X165" s="88"/>
      <c r="Y165" s="71"/>
    </row>
    <row r="166" spans="1:25" ht="42.75" x14ac:dyDescent="0.25">
      <c r="A166" s="9" t="s">
        <v>17</v>
      </c>
      <c r="B166" s="9"/>
      <c r="C166" s="9"/>
      <c r="D166" s="9"/>
      <c r="E166" s="9"/>
      <c r="F166" s="84" t="s">
        <v>260</v>
      </c>
      <c r="G166" s="81" t="s">
        <v>38</v>
      </c>
      <c r="H166" s="81" t="s">
        <v>110</v>
      </c>
      <c r="I166" s="81"/>
      <c r="J166" s="82">
        <f>SUM(J167,J169)</f>
        <v>3273024.6</v>
      </c>
      <c r="K166" s="82">
        <f>SUM(K167,K169)</f>
        <v>3273024.6</v>
      </c>
      <c r="L166" s="75">
        <f t="shared" ref="L166:L170" si="75">SUM(K166/J166*100)</f>
        <v>100</v>
      </c>
      <c r="M166" s="75"/>
      <c r="N166" s="82">
        <f>SUM(N167)</f>
        <v>0</v>
      </c>
      <c r="O166" s="82">
        <v>0</v>
      </c>
      <c r="P166" s="75">
        <v>0</v>
      </c>
      <c r="Q166" s="199">
        <f>SUM(Q167+Q169+Q171+Q173)</f>
        <v>7455000</v>
      </c>
      <c r="R166" s="199">
        <f>SUM(R167+R169+R171+R173)</f>
        <v>7451848.9500000002</v>
      </c>
      <c r="S166" s="207"/>
      <c r="T166" s="193"/>
      <c r="U166" s="193"/>
      <c r="V166" s="199">
        <f>SUM(V167+V169+V171+V173)</f>
        <v>7451848.9500000002</v>
      </c>
      <c r="W166" s="204">
        <f t="shared" si="70"/>
        <v>100</v>
      </c>
      <c r="X166" s="88">
        <f>SUM(V166/Q166*100)</f>
        <v>99.95773239436619</v>
      </c>
      <c r="Y166" s="71"/>
    </row>
    <row r="167" spans="1:25" ht="38.25" x14ac:dyDescent="0.25">
      <c r="A167" s="9"/>
      <c r="B167" s="9"/>
      <c r="C167" s="9"/>
      <c r="D167" s="9"/>
      <c r="E167" s="9"/>
      <c r="F167" s="108" t="s">
        <v>153</v>
      </c>
      <c r="G167" s="81" t="s">
        <v>34</v>
      </c>
      <c r="H167" s="81" t="s">
        <v>378</v>
      </c>
      <c r="I167" s="81"/>
      <c r="J167" s="82">
        <f>SUM(J168)</f>
        <v>624717.88</v>
      </c>
      <c r="K167" s="82">
        <f>SUM(K168)</f>
        <v>624717.88</v>
      </c>
      <c r="L167" s="75">
        <f t="shared" si="75"/>
        <v>100</v>
      </c>
      <c r="M167" s="75"/>
      <c r="N167" s="82">
        <v>0</v>
      </c>
      <c r="O167" s="82">
        <v>0</v>
      </c>
      <c r="P167" s="75">
        <v>0</v>
      </c>
      <c r="Q167" s="199">
        <f>SUM(Q168)</f>
        <v>2075000</v>
      </c>
      <c r="R167" s="199">
        <f>SUM(R168)</f>
        <v>1204645.1200000001</v>
      </c>
      <c r="S167" s="208"/>
      <c r="T167" s="202"/>
      <c r="U167" s="202"/>
      <c r="V167" s="203">
        <f>SUM(V168)</f>
        <v>1204645.1200000001</v>
      </c>
      <c r="W167" s="204">
        <f t="shared" si="70"/>
        <v>100</v>
      </c>
      <c r="X167" s="88">
        <f>SUM(V167/Q167*100)</f>
        <v>58.0551865060241</v>
      </c>
      <c r="Y167" s="71"/>
    </row>
    <row r="168" spans="1:25" ht="31.9" customHeight="1" x14ac:dyDescent="0.25">
      <c r="A168" s="9"/>
      <c r="B168" s="9"/>
      <c r="C168" s="9"/>
      <c r="D168" s="9"/>
      <c r="E168" s="9"/>
      <c r="F168" s="87" t="s">
        <v>52</v>
      </c>
      <c r="G168" s="83" t="s">
        <v>38</v>
      </c>
      <c r="H168" s="83" t="s">
        <v>324</v>
      </c>
      <c r="I168" s="83"/>
      <c r="J168" s="88">
        <v>624717.88</v>
      </c>
      <c r="K168" s="88">
        <v>624717.88</v>
      </c>
      <c r="L168" s="74">
        <f t="shared" si="75"/>
        <v>100</v>
      </c>
      <c r="M168" s="74"/>
      <c r="N168" s="88">
        <v>0</v>
      </c>
      <c r="O168" s="88">
        <v>0</v>
      </c>
      <c r="P168" s="75">
        <v>0</v>
      </c>
      <c r="Q168" s="190">
        <v>2075000</v>
      </c>
      <c r="R168" s="190">
        <v>1204645.1200000001</v>
      </c>
      <c r="S168" s="207"/>
      <c r="T168" s="193"/>
      <c r="U168" s="193"/>
      <c r="V168" s="194">
        <v>1204645.1200000001</v>
      </c>
      <c r="W168" s="195">
        <f t="shared" si="70"/>
        <v>100</v>
      </c>
      <c r="X168" s="88">
        <f>SUM(V168/Q168*100)</f>
        <v>58.0551865060241</v>
      </c>
      <c r="Y168" s="71"/>
    </row>
    <row r="169" spans="1:25" ht="48.6" customHeight="1" x14ac:dyDescent="0.25">
      <c r="A169" s="9"/>
      <c r="B169" s="9"/>
      <c r="C169" s="9"/>
      <c r="D169" s="9"/>
      <c r="E169" s="9"/>
      <c r="F169" s="108" t="s">
        <v>325</v>
      </c>
      <c r="G169" s="83"/>
      <c r="H169" s="81" t="s">
        <v>326</v>
      </c>
      <c r="I169" s="81"/>
      <c r="J169" s="82">
        <f>SUM(J170:J170)</f>
        <v>2648306.7200000002</v>
      </c>
      <c r="K169" s="82">
        <f>SUM(K170:K170)</f>
        <v>2648306.7200000002</v>
      </c>
      <c r="L169" s="75">
        <f t="shared" si="75"/>
        <v>100</v>
      </c>
      <c r="M169" s="75"/>
      <c r="N169" s="88">
        <v>0</v>
      </c>
      <c r="O169" s="88">
        <v>0</v>
      </c>
      <c r="P169" s="75">
        <v>0</v>
      </c>
      <c r="Q169" s="199">
        <f>SUM(Q170)</f>
        <v>3980000</v>
      </c>
      <c r="R169" s="199">
        <f>SUM(R170)</f>
        <v>4838639.5</v>
      </c>
      <c r="S169" s="208"/>
      <c r="T169" s="202"/>
      <c r="U169" s="202"/>
      <c r="V169" s="203">
        <f>SUM(V170)</f>
        <v>4838639.5</v>
      </c>
      <c r="W169" s="204">
        <f t="shared" si="70"/>
        <v>100</v>
      </c>
      <c r="X169" s="88">
        <f>SUM(V169/Q169*100)</f>
        <v>121.57385678391958</v>
      </c>
      <c r="Y169" s="71"/>
    </row>
    <row r="170" spans="1:25" ht="37.9" customHeight="1" x14ac:dyDescent="0.25">
      <c r="A170" s="9"/>
      <c r="B170" s="9"/>
      <c r="C170" s="9"/>
      <c r="D170" s="9"/>
      <c r="E170" s="9"/>
      <c r="F170" s="71" t="s">
        <v>42</v>
      </c>
      <c r="G170" s="83"/>
      <c r="H170" s="83" t="s">
        <v>401</v>
      </c>
      <c r="I170" s="83"/>
      <c r="J170" s="88">
        <v>2648306.7200000002</v>
      </c>
      <c r="K170" s="88">
        <v>2648306.7200000002</v>
      </c>
      <c r="L170" s="74">
        <f t="shared" si="75"/>
        <v>100</v>
      </c>
      <c r="M170" s="74"/>
      <c r="N170" s="88">
        <v>0</v>
      </c>
      <c r="O170" s="88">
        <v>0</v>
      </c>
      <c r="P170" s="75">
        <v>0</v>
      </c>
      <c r="Q170" s="190">
        <v>3980000</v>
      </c>
      <c r="R170" s="190">
        <v>4838639.5</v>
      </c>
      <c r="S170" s="207"/>
      <c r="T170" s="193"/>
      <c r="U170" s="193"/>
      <c r="V170" s="194">
        <v>4838639.5</v>
      </c>
      <c r="W170" s="195">
        <f t="shared" si="70"/>
        <v>100</v>
      </c>
      <c r="X170" s="88">
        <f t="shared" ref="X170" si="76">SUM(V170/Q170*100)</f>
        <v>121.57385678391958</v>
      </c>
      <c r="Y170" s="71"/>
    </row>
    <row r="171" spans="1:25" ht="31.5" customHeight="1" x14ac:dyDescent="0.25">
      <c r="A171" s="9"/>
      <c r="B171" s="9"/>
      <c r="C171" s="9"/>
      <c r="D171" s="9"/>
      <c r="E171" s="9"/>
      <c r="F171" s="72" t="s">
        <v>402</v>
      </c>
      <c r="G171" s="83"/>
      <c r="H171" s="81" t="s">
        <v>403</v>
      </c>
      <c r="I171" s="82">
        <f>SUM(I172)</f>
        <v>70000</v>
      </c>
      <c r="J171" s="109" t="s">
        <v>402</v>
      </c>
      <c r="K171" s="83"/>
      <c r="L171" s="81" t="s">
        <v>403</v>
      </c>
      <c r="M171" s="82">
        <f>SUM(M172)</f>
        <v>70000</v>
      </c>
      <c r="N171" s="109" t="s">
        <v>402</v>
      </c>
      <c r="O171" s="83"/>
      <c r="P171" s="81" t="s">
        <v>403</v>
      </c>
      <c r="Q171" s="203">
        <f>SUM(Q172)</f>
        <v>0</v>
      </c>
      <c r="R171" s="199">
        <f>SUM(R172)</f>
        <v>60000</v>
      </c>
      <c r="S171" s="208"/>
      <c r="T171" s="202"/>
      <c r="U171" s="202"/>
      <c r="V171" s="203">
        <f>SUM(V172)</f>
        <v>60000</v>
      </c>
      <c r="W171" s="195">
        <f t="shared" ref="W171:W174" si="77">SUM(V171/R171*100)</f>
        <v>100</v>
      </c>
      <c r="X171" s="88">
        <v>0</v>
      </c>
      <c r="Y171" s="71"/>
    </row>
    <row r="172" spans="1:25" ht="30" customHeight="1" x14ac:dyDescent="0.25">
      <c r="A172" s="9"/>
      <c r="B172" s="9"/>
      <c r="C172" s="9"/>
      <c r="D172" s="9"/>
      <c r="E172" s="9"/>
      <c r="F172" s="71" t="s">
        <v>404</v>
      </c>
      <c r="G172" s="83"/>
      <c r="H172" s="83" t="s">
        <v>405</v>
      </c>
      <c r="I172" s="88">
        <v>70000</v>
      </c>
      <c r="J172" s="110" t="s">
        <v>404</v>
      </c>
      <c r="K172" s="83"/>
      <c r="L172" s="83" t="s">
        <v>405</v>
      </c>
      <c r="M172" s="88">
        <v>70000</v>
      </c>
      <c r="N172" s="110" t="s">
        <v>404</v>
      </c>
      <c r="O172" s="83"/>
      <c r="P172" s="83" t="s">
        <v>405</v>
      </c>
      <c r="Q172" s="194">
        <v>0</v>
      </c>
      <c r="R172" s="190">
        <v>60000</v>
      </c>
      <c r="S172" s="207"/>
      <c r="T172" s="193"/>
      <c r="U172" s="193"/>
      <c r="V172" s="194">
        <v>60000</v>
      </c>
      <c r="W172" s="195">
        <f t="shared" si="77"/>
        <v>100</v>
      </c>
      <c r="X172" s="88">
        <v>0</v>
      </c>
      <c r="Y172" s="71"/>
    </row>
    <row r="173" spans="1:25" ht="21" customHeight="1" x14ac:dyDescent="0.25">
      <c r="A173" s="9"/>
      <c r="B173" s="9"/>
      <c r="C173" s="9"/>
      <c r="D173" s="9"/>
      <c r="E173" s="9"/>
      <c r="F173" s="72" t="s">
        <v>406</v>
      </c>
      <c r="G173" s="83"/>
      <c r="H173" s="81" t="s">
        <v>407</v>
      </c>
      <c r="I173" s="82">
        <f>SUM(I174)</f>
        <v>612000</v>
      </c>
      <c r="J173" s="109" t="s">
        <v>406</v>
      </c>
      <c r="K173" s="83"/>
      <c r="L173" s="81" t="s">
        <v>407</v>
      </c>
      <c r="M173" s="82">
        <f>SUM(M174)</f>
        <v>612000</v>
      </c>
      <c r="N173" s="109" t="s">
        <v>406</v>
      </c>
      <c r="O173" s="83"/>
      <c r="P173" s="81" t="s">
        <v>407</v>
      </c>
      <c r="Q173" s="203">
        <f>SUM(Q174)</f>
        <v>1400000</v>
      </c>
      <c r="R173" s="199">
        <f>SUM(R174)</f>
        <v>1348564.33</v>
      </c>
      <c r="S173" s="208"/>
      <c r="T173" s="202"/>
      <c r="U173" s="202"/>
      <c r="V173" s="203">
        <f>SUM(V174)</f>
        <v>1348564.33</v>
      </c>
      <c r="W173" s="195">
        <f t="shared" si="77"/>
        <v>100</v>
      </c>
      <c r="X173" s="88">
        <f t="shared" ref="X173:X174" si="78">SUM(V173/Q173*100)</f>
        <v>96.326023571428578</v>
      </c>
      <c r="Y173" s="71"/>
    </row>
    <row r="174" spans="1:25" ht="27.6" customHeight="1" x14ac:dyDescent="0.25">
      <c r="A174" s="9"/>
      <c r="B174" s="9"/>
      <c r="C174" s="9"/>
      <c r="D174" s="9"/>
      <c r="E174" s="9"/>
      <c r="F174" s="71" t="s">
        <v>408</v>
      </c>
      <c r="G174" s="83"/>
      <c r="H174" s="83" t="s">
        <v>409</v>
      </c>
      <c r="I174" s="88">
        <v>612000</v>
      </c>
      <c r="J174" s="110" t="s">
        <v>408</v>
      </c>
      <c r="K174" s="83"/>
      <c r="L174" s="83" t="s">
        <v>409</v>
      </c>
      <c r="M174" s="88">
        <v>612000</v>
      </c>
      <c r="N174" s="110" t="s">
        <v>408</v>
      </c>
      <c r="O174" s="83"/>
      <c r="P174" s="83" t="s">
        <v>409</v>
      </c>
      <c r="Q174" s="194">
        <v>1400000</v>
      </c>
      <c r="R174" s="190">
        <v>1348564.33</v>
      </c>
      <c r="S174" s="207"/>
      <c r="T174" s="193"/>
      <c r="U174" s="193"/>
      <c r="V174" s="194">
        <v>1348564.33</v>
      </c>
      <c r="W174" s="195">
        <f t="shared" si="77"/>
        <v>100</v>
      </c>
      <c r="X174" s="88">
        <f t="shared" si="78"/>
        <v>96.326023571428578</v>
      </c>
      <c r="Y174" s="71"/>
    </row>
    <row r="175" spans="1:25" ht="27" customHeight="1" x14ac:dyDescent="0.25">
      <c r="A175" s="9" t="s">
        <v>19</v>
      </c>
      <c r="B175" s="11" t="s">
        <v>28</v>
      </c>
      <c r="C175" s="11" t="s">
        <v>29</v>
      </c>
      <c r="D175" s="11"/>
      <c r="E175" s="11"/>
      <c r="F175" s="84" t="s">
        <v>327</v>
      </c>
      <c r="G175" s="81" t="s">
        <v>38</v>
      </c>
      <c r="H175" s="81" t="s">
        <v>111</v>
      </c>
      <c r="I175" s="82">
        <f>SUM(I176)</f>
        <v>1228160</v>
      </c>
      <c r="J175" s="81" t="s">
        <v>111</v>
      </c>
      <c r="K175" s="82">
        <f>SUM(K176)</f>
        <v>335760</v>
      </c>
      <c r="L175" s="81" t="s">
        <v>111</v>
      </c>
      <c r="M175" s="82">
        <f>SUM(M176)</f>
        <v>1228160</v>
      </c>
      <c r="N175" s="81" t="s">
        <v>111</v>
      </c>
      <c r="O175" s="82">
        <f>SUM(O176)</f>
        <v>335760</v>
      </c>
      <c r="P175" s="81" t="s">
        <v>111</v>
      </c>
      <c r="Q175" s="203">
        <f>SUM(Q176+Q182)</f>
        <v>547516</v>
      </c>
      <c r="R175" s="203">
        <f>SUM(R176)</f>
        <v>21870</v>
      </c>
      <c r="S175" s="202"/>
      <c r="T175" s="202"/>
      <c r="U175" s="202"/>
      <c r="V175" s="203">
        <f>SUM(V176)</f>
        <v>21870</v>
      </c>
      <c r="W175" s="203">
        <f t="shared" ref="W175:W183" si="79">SUM(V175/R175*100)</f>
        <v>100</v>
      </c>
      <c r="X175" s="88">
        <f>SUM(V175/Q175*100)</f>
        <v>3.9944038165094717</v>
      </c>
      <c r="Y175" s="158"/>
    </row>
    <row r="176" spans="1:25" ht="45.75" thickBot="1" x14ac:dyDescent="0.3">
      <c r="A176" s="9"/>
      <c r="B176" s="11"/>
      <c r="C176" s="11"/>
      <c r="D176" s="11"/>
      <c r="E176" s="11"/>
      <c r="F176" s="60" t="s">
        <v>414</v>
      </c>
      <c r="G176" s="83" t="s">
        <v>28</v>
      </c>
      <c r="H176" s="83" t="s">
        <v>415</v>
      </c>
      <c r="I176" s="88">
        <f>SUM(I177,I182)</f>
        <v>1228160</v>
      </c>
      <c r="J176" s="83" t="s">
        <v>415</v>
      </c>
      <c r="K176" s="88">
        <f>SUM(K177,K182)</f>
        <v>335760</v>
      </c>
      <c r="L176" s="83" t="s">
        <v>415</v>
      </c>
      <c r="M176" s="88">
        <f>SUM(M177,M182)</f>
        <v>1228160</v>
      </c>
      <c r="N176" s="83" t="s">
        <v>415</v>
      </c>
      <c r="O176" s="88">
        <f>SUM(O177,O182)</f>
        <v>335760</v>
      </c>
      <c r="P176" s="83" t="s">
        <v>415</v>
      </c>
      <c r="Q176" s="203">
        <f>SUM(Q177+Q179)</f>
        <v>517516</v>
      </c>
      <c r="R176" s="203">
        <f>SUM(R177,R182)</f>
        <v>21870</v>
      </c>
      <c r="S176" s="202"/>
      <c r="T176" s="202"/>
      <c r="U176" s="202"/>
      <c r="V176" s="203">
        <f>SUM(V177,V182)</f>
        <v>21870</v>
      </c>
      <c r="W176" s="203">
        <f t="shared" si="79"/>
        <v>100</v>
      </c>
      <c r="X176" s="88">
        <f>SUM(V176/Q176*100)</f>
        <v>4.2259562989356851</v>
      </c>
      <c r="Y176" s="159"/>
    </row>
    <row r="177" spans="1:25" ht="45.75" thickBot="1" x14ac:dyDescent="0.3">
      <c r="A177" s="9"/>
      <c r="B177" s="11"/>
      <c r="C177" s="11"/>
      <c r="D177" s="11"/>
      <c r="E177" s="11"/>
      <c r="F177" s="31" t="s">
        <v>410</v>
      </c>
      <c r="G177" s="83"/>
      <c r="H177" s="83" t="s">
        <v>411</v>
      </c>
      <c r="I177" s="82">
        <f>SUM(I178:I181)</f>
        <v>1198160</v>
      </c>
      <c r="J177" s="83" t="s">
        <v>411</v>
      </c>
      <c r="K177" s="82">
        <f>SUM(K178:K181)</f>
        <v>305760</v>
      </c>
      <c r="L177" s="83" t="s">
        <v>411</v>
      </c>
      <c r="M177" s="82">
        <f>SUM(M178:M181)</f>
        <v>1198160</v>
      </c>
      <c r="N177" s="83" t="s">
        <v>411</v>
      </c>
      <c r="O177" s="82">
        <f>SUM(O178:O181)</f>
        <v>305760</v>
      </c>
      <c r="P177" s="83" t="s">
        <v>411</v>
      </c>
      <c r="Q177" s="194">
        <f>SUM(Q178)</f>
        <v>71316</v>
      </c>
      <c r="R177" s="194">
        <f>SUM(R178:R181)</f>
        <v>0</v>
      </c>
      <c r="S177" s="206"/>
      <c r="T177" s="206"/>
      <c r="U177" s="206"/>
      <c r="V177" s="194">
        <f>SUM(V178:V181)</f>
        <v>0</v>
      </c>
      <c r="W177" s="195">
        <v>0</v>
      </c>
      <c r="X177" s="88">
        <f>SUM(V177/Q177*100)</f>
        <v>0</v>
      </c>
      <c r="Y177" s="71"/>
    </row>
    <row r="178" spans="1:25" ht="24.6" customHeight="1" thickBot="1" x14ac:dyDescent="0.3">
      <c r="A178" s="9"/>
      <c r="B178" s="11"/>
      <c r="C178" s="11"/>
      <c r="D178" s="11"/>
      <c r="E178" s="11"/>
      <c r="F178" s="59" t="s">
        <v>412</v>
      </c>
      <c r="G178" s="83"/>
      <c r="H178" s="83" t="s">
        <v>413</v>
      </c>
      <c r="I178" s="111">
        <v>305760</v>
      </c>
      <c r="J178" s="83" t="s">
        <v>413</v>
      </c>
      <c r="K178" s="111">
        <v>305760</v>
      </c>
      <c r="L178" s="83" t="s">
        <v>413</v>
      </c>
      <c r="M178" s="111">
        <v>305760</v>
      </c>
      <c r="N178" s="83" t="s">
        <v>413</v>
      </c>
      <c r="O178" s="111">
        <v>305760</v>
      </c>
      <c r="P178" s="83" t="s">
        <v>413</v>
      </c>
      <c r="Q178" s="216">
        <v>71316</v>
      </c>
      <c r="R178" s="190">
        <v>0</v>
      </c>
      <c r="S178" s="193"/>
      <c r="T178" s="193"/>
      <c r="U178" s="193"/>
      <c r="V178" s="194">
        <v>0</v>
      </c>
      <c r="W178" s="194">
        <v>0</v>
      </c>
      <c r="X178" s="88">
        <f t="shared" ref="X178:X181" si="80">SUM(V178/Q178*100)</f>
        <v>0</v>
      </c>
      <c r="Y178" s="71"/>
    </row>
    <row r="179" spans="1:25" ht="24.6" customHeight="1" thickBot="1" x14ac:dyDescent="0.3">
      <c r="A179" s="9"/>
      <c r="B179" s="11"/>
      <c r="C179" s="11"/>
      <c r="D179" s="11"/>
      <c r="E179" s="11"/>
      <c r="F179" s="140" t="s">
        <v>510</v>
      </c>
      <c r="G179" s="24"/>
      <c r="H179" s="24" t="s">
        <v>511</v>
      </c>
      <c r="I179" s="122">
        <f>SUM(I180:I181)</f>
        <v>446200</v>
      </c>
      <c r="J179" s="140" t="s">
        <v>510</v>
      </c>
      <c r="K179" s="24"/>
      <c r="L179" s="24" t="s">
        <v>511</v>
      </c>
      <c r="M179" s="122">
        <f>SUM(M180:M181)</f>
        <v>446200</v>
      </c>
      <c r="N179" s="140" t="s">
        <v>510</v>
      </c>
      <c r="O179" s="24"/>
      <c r="P179" s="24" t="s">
        <v>511</v>
      </c>
      <c r="Q179" s="187">
        <f>SUM(Q180:Q181)</f>
        <v>446200</v>
      </c>
      <c r="R179" s="190"/>
      <c r="S179" s="193"/>
      <c r="T179" s="193"/>
      <c r="U179" s="193"/>
      <c r="V179" s="194"/>
      <c r="W179" s="194"/>
      <c r="X179" s="88"/>
      <c r="Y179" s="71"/>
    </row>
    <row r="180" spans="1:25" ht="24.6" customHeight="1" thickBot="1" x14ac:dyDescent="0.3">
      <c r="A180" s="9"/>
      <c r="B180" s="11"/>
      <c r="C180" s="11"/>
      <c r="D180" s="11"/>
      <c r="E180" s="11"/>
      <c r="F180" s="59" t="s">
        <v>512</v>
      </c>
      <c r="G180" s="24"/>
      <c r="H180" s="24" t="s">
        <v>513</v>
      </c>
      <c r="I180" s="122">
        <v>232500</v>
      </c>
      <c r="J180" s="59" t="s">
        <v>512</v>
      </c>
      <c r="K180" s="24"/>
      <c r="L180" s="24" t="s">
        <v>513</v>
      </c>
      <c r="M180" s="122">
        <v>232500</v>
      </c>
      <c r="N180" s="59" t="s">
        <v>512</v>
      </c>
      <c r="O180" s="24"/>
      <c r="P180" s="24" t="s">
        <v>513</v>
      </c>
      <c r="Q180" s="187">
        <v>232500</v>
      </c>
      <c r="R180" s="190"/>
      <c r="S180" s="193"/>
      <c r="T180" s="193"/>
      <c r="U180" s="193"/>
      <c r="V180" s="194"/>
      <c r="W180" s="194"/>
      <c r="X180" s="88"/>
      <c r="Y180" s="71"/>
    </row>
    <row r="181" spans="1:25" ht="29.25" customHeight="1" thickBot="1" x14ac:dyDescent="0.3">
      <c r="A181" s="9"/>
      <c r="B181" s="11"/>
      <c r="C181" s="11"/>
      <c r="D181" s="11"/>
      <c r="E181" s="11"/>
      <c r="F181" s="59" t="s">
        <v>514</v>
      </c>
      <c r="G181" s="24"/>
      <c r="H181" s="24" t="s">
        <v>515</v>
      </c>
      <c r="I181" s="122">
        <v>213700</v>
      </c>
      <c r="J181" s="59" t="s">
        <v>514</v>
      </c>
      <c r="K181" s="24"/>
      <c r="L181" s="24" t="s">
        <v>515</v>
      </c>
      <c r="M181" s="122">
        <v>213700</v>
      </c>
      <c r="N181" s="59" t="s">
        <v>514</v>
      </c>
      <c r="O181" s="24"/>
      <c r="P181" s="24" t="s">
        <v>515</v>
      </c>
      <c r="Q181" s="187">
        <v>213700</v>
      </c>
      <c r="R181" s="190"/>
      <c r="S181" s="193"/>
      <c r="T181" s="193"/>
      <c r="U181" s="193"/>
      <c r="V181" s="194"/>
      <c r="W181" s="194"/>
      <c r="X181" s="88">
        <f t="shared" si="80"/>
        <v>0</v>
      </c>
      <c r="Y181" s="71"/>
    </row>
    <row r="182" spans="1:25" ht="37.5" customHeight="1" thickBot="1" x14ac:dyDescent="0.3">
      <c r="A182" s="9"/>
      <c r="B182" s="11"/>
      <c r="C182" s="11"/>
      <c r="D182" s="11"/>
      <c r="E182" s="11"/>
      <c r="F182" s="33" t="s">
        <v>154</v>
      </c>
      <c r="G182" s="83"/>
      <c r="H182" s="83" t="s">
        <v>347</v>
      </c>
      <c r="I182" s="82">
        <f>SUM(I183)</f>
        <v>30000</v>
      </c>
      <c r="J182" s="83" t="s">
        <v>347</v>
      </c>
      <c r="K182" s="82">
        <f>SUM(K183)</f>
        <v>30000</v>
      </c>
      <c r="L182" s="83" t="s">
        <v>347</v>
      </c>
      <c r="M182" s="82">
        <f>SUM(M183)</f>
        <v>30000</v>
      </c>
      <c r="N182" s="83" t="s">
        <v>347</v>
      </c>
      <c r="O182" s="82">
        <f>SUM(O183)</f>
        <v>30000</v>
      </c>
      <c r="P182" s="83" t="s">
        <v>347</v>
      </c>
      <c r="Q182" s="203">
        <f>SUM(Q183)</f>
        <v>30000</v>
      </c>
      <c r="R182" s="199">
        <f>SUM(R183)</f>
        <v>21870</v>
      </c>
      <c r="S182" s="202"/>
      <c r="T182" s="202"/>
      <c r="U182" s="202"/>
      <c r="V182" s="203">
        <f>SUM(V183)</f>
        <v>21870</v>
      </c>
      <c r="W182" s="204">
        <f t="shared" si="79"/>
        <v>100</v>
      </c>
      <c r="X182" s="88">
        <f>SUM(V182/Q182*100)</f>
        <v>72.899999999999991</v>
      </c>
      <c r="Y182" s="158"/>
    </row>
    <row r="183" spans="1:25" ht="15" customHeight="1" thickBot="1" x14ac:dyDescent="0.3">
      <c r="A183" s="9"/>
      <c r="B183" s="11"/>
      <c r="C183" s="11"/>
      <c r="D183" s="11"/>
      <c r="E183" s="11"/>
      <c r="F183" s="32" t="s">
        <v>51</v>
      </c>
      <c r="G183" s="83"/>
      <c r="H183" s="83" t="s">
        <v>348</v>
      </c>
      <c r="I183" s="112">
        <v>30000</v>
      </c>
      <c r="J183" s="83" t="s">
        <v>348</v>
      </c>
      <c r="K183" s="112">
        <v>30000</v>
      </c>
      <c r="L183" s="83" t="s">
        <v>348</v>
      </c>
      <c r="M183" s="112">
        <v>30000</v>
      </c>
      <c r="N183" s="83" t="s">
        <v>348</v>
      </c>
      <c r="O183" s="112">
        <v>30000</v>
      </c>
      <c r="P183" s="83" t="s">
        <v>348</v>
      </c>
      <c r="Q183" s="217">
        <v>30000</v>
      </c>
      <c r="R183" s="190">
        <v>21870</v>
      </c>
      <c r="S183" s="193"/>
      <c r="T183" s="193"/>
      <c r="U183" s="193"/>
      <c r="V183" s="194">
        <v>21870</v>
      </c>
      <c r="W183" s="195">
        <f t="shared" si="79"/>
        <v>100</v>
      </c>
      <c r="X183" s="88">
        <f>SUM(V183/Q183*100)</f>
        <v>72.899999999999991</v>
      </c>
      <c r="Y183" s="159"/>
    </row>
    <row r="184" spans="1:25" ht="16.899999999999999" hidden="1" customHeight="1" thickBot="1" x14ac:dyDescent="0.3">
      <c r="A184" s="9"/>
      <c r="B184" s="11"/>
      <c r="C184" s="11"/>
      <c r="D184" s="11"/>
      <c r="E184" s="11"/>
      <c r="F184" s="34" t="s">
        <v>215</v>
      </c>
      <c r="G184" s="83"/>
      <c r="H184" s="83" t="s">
        <v>216</v>
      </c>
      <c r="I184" s="83"/>
      <c r="J184" s="82" t="e">
        <f>SUM(#REF!)</f>
        <v>#REF!</v>
      </c>
      <c r="K184" s="82" t="e">
        <f>SUM(#REF!)</f>
        <v>#REF!</v>
      </c>
      <c r="L184" s="74">
        <v>0</v>
      </c>
      <c r="M184" s="74"/>
      <c r="N184" s="82">
        <v>0</v>
      </c>
      <c r="O184" s="82">
        <v>0</v>
      </c>
      <c r="P184" s="82">
        <v>0</v>
      </c>
      <c r="Q184" s="203"/>
      <c r="R184" s="199" t="e">
        <f t="shared" ref="R184" si="81">SUM(J184,N184)</f>
        <v>#REF!</v>
      </c>
      <c r="S184" s="202"/>
      <c r="T184" s="202"/>
      <c r="U184" s="202"/>
      <c r="V184" s="203" t="e">
        <f t="shared" ref="V184" si="82">SUM(K184,O184)</f>
        <v>#REF!</v>
      </c>
      <c r="W184" s="195">
        <v>0</v>
      </c>
      <c r="X184" s="99"/>
      <c r="Y184" s="125"/>
    </row>
    <row r="185" spans="1:25" ht="28.5" x14ac:dyDescent="0.25">
      <c r="A185" s="9" t="s">
        <v>20</v>
      </c>
      <c r="B185" s="11"/>
      <c r="C185" s="11"/>
      <c r="D185" s="11"/>
      <c r="E185" s="11"/>
      <c r="F185" s="84" t="s">
        <v>328</v>
      </c>
      <c r="G185" s="81" t="s">
        <v>38</v>
      </c>
      <c r="H185" s="81" t="s">
        <v>112</v>
      </c>
      <c r="I185" s="81"/>
      <c r="J185" s="82">
        <f>SUM(J186,J189,J191)</f>
        <v>778497.7</v>
      </c>
      <c r="K185" s="82">
        <f>SUM(K186,K189)</f>
        <v>778497.7</v>
      </c>
      <c r="L185" s="75">
        <f>SUM(K185/J185*100)</f>
        <v>100</v>
      </c>
      <c r="M185" s="75"/>
      <c r="N185" s="82">
        <f>SUM(N186,N189)</f>
        <v>1705000</v>
      </c>
      <c r="O185" s="82">
        <f>SUM(O186,O189)</f>
        <v>1705000</v>
      </c>
      <c r="P185" s="75">
        <f t="shared" ref="P185:P188" si="83">SUM(O185/N185*100)</f>
        <v>100</v>
      </c>
      <c r="Q185" s="199">
        <f>SUM(Q186+Q189+Q191)</f>
        <v>2589363.23</v>
      </c>
      <c r="R185" s="199">
        <f>SUM(R186+R189+R191)</f>
        <v>2388421.2199999997</v>
      </c>
      <c r="S185" s="202"/>
      <c r="T185" s="202"/>
      <c r="U185" s="202"/>
      <c r="V185" s="199">
        <f>SUM(V186+V189+V191)</f>
        <v>2388421.2199999997</v>
      </c>
      <c r="W185" s="204">
        <f t="shared" ref="W185:W201" si="84">SUM(V185/R185*100)</f>
        <v>100</v>
      </c>
      <c r="X185" s="88">
        <f>SUM(V185/Q185*100)</f>
        <v>92.23971331360876</v>
      </c>
      <c r="Y185" s="71"/>
    </row>
    <row r="186" spans="1:25" ht="28.5" x14ac:dyDescent="0.25">
      <c r="A186" s="9"/>
      <c r="B186" s="11"/>
      <c r="C186" s="11"/>
      <c r="D186" s="11"/>
      <c r="E186" s="11"/>
      <c r="F186" s="96" t="s">
        <v>261</v>
      </c>
      <c r="G186" s="83" t="s">
        <v>24</v>
      </c>
      <c r="H186" s="81" t="s">
        <v>113</v>
      </c>
      <c r="I186" s="81"/>
      <c r="J186" s="82">
        <f>SUM(J188)</f>
        <v>500000</v>
      </c>
      <c r="K186" s="82">
        <f>SUM(K187)</f>
        <v>500000</v>
      </c>
      <c r="L186" s="75">
        <f>SUM(K186/J186*100)</f>
        <v>100</v>
      </c>
      <c r="M186" s="75"/>
      <c r="N186" s="82">
        <f>SUM(N187)</f>
        <v>1705000</v>
      </c>
      <c r="O186" s="82">
        <f>SUM(O187)</f>
        <v>1705000</v>
      </c>
      <c r="P186" s="75">
        <f t="shared" si="83"/>
        <v>100</v>
      </c>
      <c r="Q186" s="199">
        <f>SUM(Q187)</f>
        <v>2139363.23</v>
      </c>
      <c r="R186" s="199">
        <f>SUM(R187)</f>
        <v>1764000</v>
      </c>
      <c r="S186" s="202"/>
      <c r="T186" s="202"/>
      <c r="U186" s="202"/>
      <c r="V186" s="203">
        <f>SUM(V187)</f>
        <v>1764000</v>
      </c>
      <c r="W186" s="204">
        <f t="shared" si="84"/>
        <v>100</v>
      </c>
      <c r="X186" s="88">
        <f>SUM(V186/Q186*100)</f>
        <v>82.454441361974801</v>
      </c>
      <c r="Y186" s="71"/>
    </row>
    <row r="187" spans="1:25" ht="27" customHeight="1" x14ac:dyDescent="0.25">
      <c r="A187" s="9"/>
      <c r="B187" s="11"/>
      <c r="C187" s="11"/>
      <c r="D187" s="11"/>
      <c r="E187" s="11"/>
      <c r="F187" s="97" t="s">
        <v>155</v>
      </c>
      <c r="G187" s="83"/>
      <c r="H187" s="83" t="s">
        <v>114</v>
      </c>
      <c r="I187" s="83"/>
      <c r="J187" s="88">
        <f>SUM(J188)</f>
        <v>500000</v>
      </c>
      <c r="K187" s="88">
        <f>SUM(K188)</f>
        <v>500000</v>
      </c>
      <c r="L187" s="74">
        <f>SUM(K187/J187*100)</f>
        <v>100</v>
      </c>
      <c r="M187" s="74"/>
      <c r="N187" s="88">
        <f>SUM(N188)</f>
        <v>1705000</v>
      </c>
      <c r="O187" s="88">
        <f>SUM(O188)</f>
        <v>1705000</v>
      </c>
      <c r="P187" s="74">
        <f t="shared" si="83"/>
        <v>100</v>
      </c>
      <c r="Q187" s="190">
        <f>SUM(Q188)</f>
        <v>2139363.23</v>
      </c>
      <c r="R187" s="190">
        <f>SUM(R188)</f>
        <v>1764000</v>
      </c>
      <c r="S187" s="193"/>
      <c r="T187" s="193"/>
      <c r="U187" s="193"/>
      <c r="V187" s="194">
        <f>SUM(V188)</f>
        <v>1764000</v>
      </c>
      <c r="W187" s="195">
        <f t="shared" si="84"/>
        <v>100</v>
      </c>
      <c r="X187" s="88">
        <f>SUM(V187/Q187*100)</f>
        <v>82.454441361974801</v>
      </c>
      <c r="Y187" s="71"/>
    </row>
    <row r="188" spans="1:25" ht="48.6" customHeight="1" x14ac:dyDescent="0.25">
      <c r="A188" s="9"/>
      <c r="B188" s="11"/>
      <c r="C188" s="11"/>
      <c r="D188" s="11"/>
      <c r="E188" s="11"/>
      <c r="F188" s="54" t="s">
        <v>55</v>
      </c>
      <c r="G188" s="83" t="s">
        <v>24</v>
      </c>
      <c r="H188" s="83" t="s">
        <v>236</v>
      </c>
      <c r="I188" s="83"/>
      <c r="J188" s="88">
        <v>500000</v>
      </c>
      <c r="K188" s="88">
        <v>500000</v>
      </c>
      <c r="L188" s="74">
        <f>SUM(K188/J188*100)</f>
        <v>100</v>
      </c>
      <c r="M188" s="74"/>
      <c r="N188" s="88">
        <v>1705000</v>
      </c>
      <c r="O188" s="88">
        <v>1705000</v>
      </c>
      <c r="P188" s="74">
        <f t="shared" si="83"/>
        <v>100</v>
      </c>
      <c r="Q188" s="190">
        <v>2139363.23</v>
      </c>
      <c r="R188" s="190">
        <v>1764000</v>
      </c>
      <c r="S188" s="193"/>
      <c r="T188" s="193"/>
      <c r="U188" s="193"/>
      <c r="V188" s="194">
        <v>1764000</v>
      </c>
      <c r="W188" s="195">
        <f t="shared" si="84"/>
        <v>100</v>
      </c>
      <c r="X188" s="88">
        <f>SUM(V188/Q188*100)</f>
        <v>82.454441361974801</v>
      </c>
      <c r="Y188" s="71"/>
    </row>
    <row r="189" spans="1:25" ht="39.6" customHeight="1" x14ac:dyDescent="0.25">
      <c r="A189" s="9"/>
      <c r="B189" s="11"/>
      <c r="C189" s="11"/>
      <c r="D189" s="11"/>
      <c r="E189" s="11"/>
      <c r="F189" s="72" t="s">
        <v>156</v>
      </c>
      <c r="G189" s="83"/>
      <c r="H189" s="81" t="s">
        <v>329</v>
      </c>
      <c r="I189" s="81"/>
      <c r="J189" s="82">
        <f>SUM(J190)</f>
        <v>278497.7</v>
      </c>
      <c r="K189" s="82">
        <f>SUM(K190)</f>
        <v>278497.7</v>
      </c>
      <c r="L189" s="75">
        <f t="shared" ref="L189:L196" si="85">SUM(K189/J189*100)</f>
        <v>100</v>
      </c>
      <c r="M189" s="75"/>
      <c r="N189" s="82">
        <v>0</v>
      </c>
      <c r="O189" s="82">
        <v>0</v>
      </c>
      <c r="P189" s="75">
        <v>0</v>
      </c>
      <c r="Q189" s="199">
        <f>SUM(Q190)</f>
        <v>420000</v>
      </c>
      <c r="R189" s="199">
        <f>SUM(R190)</f>
        <v>614252.88</v>
      </c>
      <c r="S189" s="202"/>
      <c r="T189" s="202"/>
      <c r="U189" s="202"/>
      <c r="V189" s="203">
        <f>SUM(V190)</f>
        <v>614252.88</v>
      </c>
      <c r="W189" s="204">
        <f t="shared" si="84"/>
        <v>100</v>
      </c>
      <c r="X189" s="82">
        <f>SUM(V189/Q189*100)</f>
        <v>146.25068571428571</v>
      </c>
      <c r="Y189" s="71"/>
    </row>
    <row r="190" spans="1:25" ht="44.45" customHeight="1" x14ac:dyDescent="0.25">
      <c r="A190" s="9"/>
      <c r="B190" s="11"/>
      <c r="C190" s="11"/>
      <c r="D190" s="11"/>
      <c r="E190" s="11"/>
      <c r="F190" s="54" t="s">
        <v>50</v>
      </c>
      <c r="G190" s="83"/>
      <c r="H190" s="83" t="s">
        <v>330</v>
      </c>
      <c r="I190" s="83"/>
      <c r="J190" s="88">
        <v>278497.7</v>
      </c>
      <c r="K190" s="88">
        <v>278497.7</v>
      </c>
      <c r="L190" s="74">
        <f t="shared" si="85"/>
        <v>100</v>
      </c>
      <c r="M190" s="74"/>
      <c r="N190" s="82">
        <v>0</v>
      </c>
      <c r="O190" s="82">
        <v>0</v>
      </c>
      <c r="P190" s="75">
        <v>0</v>
      </c>
      <c r="Q190" s="190">
        <v>420000</v>
      </c>
      <c r="R190" s="190">
        <v>614252.88</v>
      </c>
      <c r="S190" s="193"/>
      <c r="T190" s="193"/>
      <c r="U190" s="193"/>
      <c r="V190" s="194">
        <v>614252.88</v>
      </c>
      <c r="W190" s="195">
        <f t="shared" si="84"/>
        <v>100</v>
      </c>
      <c r="X190" s="88">
        <f t="shared" ref="X190" si="86">SUM(V190/Q190*100)</f>
        <v>146.25068571428571</v>
      </c>
      <c r="Y190" s="71"/>
    </row>
    <row r="191" spans="1:25" ht="26.45" customHeight="1" x14ac:dyDescent="0.25">
      <c r="A191" s="9"/>
      <c r="B191" s="11"/>
      <c r="C191" s="11"/>
      <c r="D191" s="11"/>
      <c r="E191" s="11"/>
      <c r="F191" s="72" t="s">
        <v>356</v>
      </c>
      <c r="G191" s="83"/>
      <c r="H191" s="81" t="s">
        <v>332</v>
      </c>
      <c r="I191" s="83"/>
      <c r="J191" s="82">
        <f>SUM(J192)</f>
        <v>0</v>
      </c>
      <c r="K191" s="88">
        <v>0</v>
      </c>
      <c r="L191" s="74" t="e">
        <f t="shared" si="85"/>
        <v>#DIV/0!</v>
      </c>
      <c r="M191" s="74"/>
      <c r="N191" s="82"/>
      <c r="O191" s="82"/>
      <c r="P191" s="75"/>
      <c r="Q191" s="199">
        <f>SUM(Q192)</f>
        <v>30000</v>
      </c>
      <c r="R191" s="199">
        <f>SUM(R192)</f>
        <v>10168.34</v>
      </c>
      <c r="S191" s="193"/>
      <c r="T191" s="193"/>
      <c r="U191" s="193"/>
      <c r="V191" s="199">
        <f>SUM(V192)</f>
        <v>10168.34</v>
      </c>
      <c r="W191" s="204">
        <f t="shared" ref="W191:W192" si="87">SUM(V191/R191*100)</f>
        <v>100</v>
      </c>
      <c r="X191" s="82">
        <f t="shared" ref="X191:X192" si="88">SUM(V191/Q191*100)</f>
        <v>33.894466666666666</v>
      </c>
      <c r="Y191" s="71"/>
    </row>
    <row r="192" spans="1:25" ht="31.9" customHeight="1" x14ac:dyDescent="0.25">
      <c r="A192" s="9"/>
      <c r="B192" s="11"/>
      <c r="C192" s="11"/>
      <c r="D192" s="11"/>
      <c r="E192" s="11"/>
      <c r="F192" s="54" t="s">
        <v>331</v>
      </c>
      <c r="G192" s="83"/>
      <c r="H192" s="83" t="s">
        <v>333</v>
      </c>
      <c r="I192" s="83"/>
      <c r="J192" s="88">
        <v>0</v>
      </c>
      <c r="K192" s="88">
        <v>0</v>
      </c>
      <c r="L192" s="74" t="e">
        <f t="shared" si="85"/>
        <v>#DIV/0!</v>
      </c>
      <c r="M192" s="74"/>
      <c r="N192" s="82"/>
      <c r="O192" s="82"/>
      <c r="P192" s="75"/>
      <c r="Q192" s="190">
        <v>30000</v>
      </c>
      <c r="R192" s="190">
        <v>10168.34</v>
      </c>
      <c r="S192" s="193"/>
      <c r="T192" s="193"/>
      <c r="U192" s="193"/>
      <c r="V192" s="194">
        <v>10168.34</v>
      </c>
      <c r="W192" s="195">
        <f t="shared" si="87"/>
        <v>100</v>
      </c>
      <c r="X192" s="88">
        <f t="shared" si="88"/>
        <v>33.894466666666666</v>
      </c>
      <c r="Y192" s="71"/>
    </row>
    <row r="193" spans="1:25" ht="42" customHeight="1" x14ac:dyDescent="0.25">
      <c r="A193" s="9" t="s">
        <v>21</v>
      </c>
      <c r="B193" s="11" t="s">
        <v>28</v>
      </c>
      <c r="C193" s="11" t="s">
        <v>27</v>
      </c>
      <c r="D193" s="11"/>
      <c r="E193" s="11"/>
      <c r="F193" s="84" t="s">
        <v>262</v>
      </c>
      <c r="G193" s="81" t="s">
        <v>38</v>
      </c>
      <c r="H193" s="81" t="s">
        <v>115</v>
      </c>
      <c r="I193" s="81"/>
      <c r="J193" s="82">
        <f>SUM(J194,J202,J213,J215,J218,)</f>
        <v>31111419.990000002</v>
      </c>
      <c r="K193" s="82">
        <f>SUM(K194,K202,K213,K215,K218,)</f>
        <v>31111419.990000002</v>
      </c>
      <c r="L193" s="75">
        <f t="shared" si="85"/>
        <v>100</v>
      </c>
      <c r="M193" s="75"/>
      <c r="N193" s="82">
        <f>SUM(N194,N202,N213,N215,)</f>
        <v>8207068.7999999998</v>
      </c>
      <c r="O193" s="82">
        <f>SUM(O194,O202,O213,O215,)</f>
        <v>8207068.7999999998</v>
      </c>
      <c r="P193" s="75">
        <f t="shared" ref="P193" si="89">SUM(O193/N193*100)</f>
        <v>100</v>
      </c>
      <c r="Q193" s="199">
        <f>SUM(Q194+Q202+Q213+Q215+Q218)</f>
        <v>87006550</v>
      </c>
      <c r="R193" s="199">
        <f t="shared" ref="R193:V193" si="90">SUM(R194+R202+R213+R215+R218)</f>
        <v>88897574.140000001</v>
      </c>
      <c r="S193" s="199">
        <f t="shared" si="90"/>
        <v>0</v>
      </c>
      <c r="T193" s="199">
        <f t="shared" si="90"/>
        <v>0</v>
      </c>
      <c r="U193" s="199">
        <f t="shared" si="90"/>
        <v>0</v>
      </c>
      <c r="V193" s="199">
        <f t="shared" si="90"/>
        <v>88531908.019999996</v>
      </c>
      <c r="W193" s="204">
        <f t="shared" si="84"/>
        <v>99.588665806083597</v>
      </c>
      <c r="X193" s="88">
        <f>SUM(V193/Q193*100)</f>
        <v>101.75315309019837</v>
      </c>
      <c r="Y193" s="71"/>
    </row>
    <row r="194" spans="1:25" ht="27" customHeight="1" x14ac:dyDescent="0.25">
      <c r="A194" s="6" t="s">
        <v>22</v>
      </c>
      <c r="B194" s="5">
        <v>977</v>
      </c>
      <c r="C194" s="7" t="s">
        <v>27</v>
      </c>
      <c r="D194" s="5"/>
      <c r="E194" s="5"/>
      <c r="F194" s="96" t="s">
        <v>263</v>
      </c>
      <c r="G194" s="81" t="s">
        <v>38</v>
      </c>
      <c r="H194" s="81" t="s">
        <v>116</v>
      </c>
      <c r="I194" s="81"/>
      <c r="J194" s="82">
        <f>SUM(J195,J198)</f>
        <v>20000</v>
      </c>
      <c r="K194" s="82">
        <f>SUM(K195,K198)</f>
        <v>20000</v>
      </c>
      <c r="L194" s="75">
        <f t="shared" si="85"/>
        <v>100</v>
      </c>
      <c r="M194" s="75"/>
      <c r="N194" s="82">
        <f>SUM(N195:N200)</f>
        <v>0</v>
      </c>
      <c r="O194" s="82">
        <f>SUM(O195:O200)</f>
        <v>0</v>
      </c>
      <c r="P194" s="75">
        <v>0</v>
      </c>
      <c r="Q194" s="199">
        <f>SUM(Q198+Q200)</f>
        <v>70000</v>
      </c>
      <c r="R194" s="199">
        <f>SUM(R198+R200)</f>
        <v>66850</v>
      </c>
      <c r="S194" s="193"/>
      <c r="T194" s="193"/>
      <c r="U194" s="193"/>
      <c r="V194" s="199">
        <f>SUM(V198+V200)</f>
        <v>66850</v>
      </c>
      <c r="W194" s="195">
        <f t="shared" si="84"/>
        <v>100</v>
      </c>
      <c r="X194" s="88">
        <f>SUM(V194/Q194*100)</f>
        <v>95.5</v>
      </c>
      <c r="Y194" s="71"/>
    </row>
    <row r="195" spans="1:25" ht="29.45" hidden="1" customHeight="1" x14ac:dyDescent="0.25">
      <c r="A195" s="6"/>
      <c r="B195" s="5"/>
      <c r="C195" s="7"/>
      <c r="D195" s="5"/>
      <c r="E195" s="5"/>
      <c r="F195" s="35" t="s">
        <v>117</v>
      </c>
      <c r="G195" s="83" t="s">
        <v>28</v>
      </c>
      <c r="H195" s="83" t="s">
        <v>118</v>
      </c>
      <c r="I195" s="83"/>
      <c r="J195" s="88">
        <f>SUM(J196)</f>
        <v>0</v>
      </c>
      <c r="K195" s="88">
        <f>SUM(K196)</f>
        <v>0</v>
      </c>
      <c r="L195" s="74" t="e">
        <f t="shared" si="85"/>
        <v>#DIV/0!</v>
      </c>
      <c r="M195" s="74"/>
      <c r="N195" s="88">
        <v>0</v>
      </c>
      <c r="O195" s="88">
        <v>0</v>
      </c>
      <c r="P195" s="75">
        <v>0</v>
      </c>
      <c r="Q195" s="190">
        <f>SUM(Q196)</f>
        <v>0</v>
      </c>
      <c r="R195" s="190">
        <f t="shared" ref="R195:R197" si="91">SUM(J195,N195)</f>
        <v>0</v>
      </c>
      <c r="S195" s="193"/>
      <c r="T195" s="193"/>
      <c r="U195" s="193"/>
      <c r="V195" s="194">
        <f t="shared" ref="V195:V197" si="92">SUM(K195,O195)</f>
        <v>0</v>
      </c>
      <c r="W195" s="195">
        <v>0</v>
      </c>
      <c r="X195" s="88" t="e">
        <f t="shared" ref="X195:X196" si="93">SUM(V195/Q195*100)</f>
        <v>#DIV/0!</v>
      </c>
      <c r="Y195" s="71"/>
    </row>
    <row r="196" spans="1:25" ht="15.6" hidden="1" customHeight="1" x14ac:dyDescent="0.25">
      <c r="A196" s="6"/>
      <c r="B196" s="5"/>
      <c r="C196" s="7"/>
      <c r="D196" s="5"/>
      <c r="E196" s="5"/>
      <c r="F196" s="54" t="s">
        <v>48</v>
      </c>
      <c r="G196" s="83" t="s">
        <v>28</v>
      </c>
      <c r="H196" s="83" t="s">
        <v>119</v>
      </c>
      <c r="I196" s="83"/>
      <c r="J196" s="88">
        <v>0</v>
      </c>
      <c r="K196" s="88">
        <v>0</v>
      </c>
      <c r="L196" s="74" t="e">
        <f t="shared" si="85"/>
        <v>#DIV/0!</v>
      </c>
      <c r="M196" s="74"/>
      <c r="N196" s="88">
        <v>0</v>
      </c>
      <c r="O196" s="88">
        <v>0</v>
      </c>
      <c r="P196" s="75">
        <v>0</v>
      </c>
      <c r="Q196" s="190">
        <v>0</v>
      </c>
      <c r="R196" s="190">
        <f t="shared" si="91"/>
        <v>0</v>
      </c>
      <c r="S196" s="193"/>
      <c r="T196" s="193"/>
      <c r="U196" s="193"/>
      <c r="V196" s="194">
        <f t="shared" si="92"/>
        <v>0</v>
      </c>
      <c r="W196" s="195">
        <v>0</v>
      </c>
      <c r="X196" s="88" t="e">
        <f t="shared" si="93"/>
        <v>#DIV/0!</v>
      </c>
      <c r="Y196" s="71"/>
    </row>
    <row r="197" spans="1:25" ht="34.15" hidden="1" customHeight="1" x14ac:dyDescent="0.25">
      <c r="A197" s="6"/>
      <c r="B197" s="5"/>
      <c r="C197" s="7"/>
      <c r="D197" s="5"/>
      <c r="E197" s="5"/>
      <c r="F197" s="54" t="s">
        <v>416</v>
      </c>
      <c r="G197" s="83"/>
      <c r="H197" s="83" t="s">
        <v>205</v>
      </c>
      <c r="I197" s="83"/>
      <c r="J197" s="88">
        <v>0</v>
      </c>
      <c r="K197" s="88">
        <v>0</v>
      </c>
      <c r="L197" s="74">
        <v>0</v>
      </c>
      <c r="M197" s="74"/>
      <c r="N197" s="88">
        <v>0</v>
      </c>
      <c r="O197" s="88">
        <v>0</v>
      </c>
      <c r="P197" s="74">
        <v>0</v>
      </c>
      <c r="Q197" s="190"/>
      <c r="R197" s="190">
        <f t="shared" si="91"/>
        <v>0</v>
      </c>
      <c r="S197" s="193"/>
      <c r="T197" s="193"/>
      <c r="U197" s="193"/>
      <c r="V197" s="194">
        <f t="shared" si="92"/>
        <v>0</v>
      </c>
      <c r="W197" s="195">
        <v>0</v>
      </c>
      <c r="X197" s="99"/>
      <c r="Y197" s="71"/>
    </row>
    <row r="198" spans="1:25" ht="26.45" customHeight="1" x14ac:dyDescent="0.25">
      <c r="A198" s="6"/>
      <c r="B198" s="5"/>
      <c r="C198" s="7"/>
      <c r="D198" s="5"/>
      <c r="E198" s="5"/>
      <c r="F198" s="79" t="s">
        <v>157</v>
      </c>
      <c r="G198" s="83"/>
      <c r="H198" s="83" t="s">
        <v>120</v>
      </c>
      <c r="I198" s="83"/>
      <c r="J198" s="88">
        <f>SUM(J199)</f>
        <v>20000</v>
      </c>
      <c r="K198" s="88">
        <f>SUM(K199)</f>
        <v>20000</v>
      </c>
      <c r="L198" s="74">
        <f>SUM(K198/J198*100)</f>
        <v>100</v>
      </c>
      <c r="M198" s="74"/>
      <c r="N198" s="88">
        <v>0</v>
      </c>
      <c r="O198" s="88">
        <v>0</v>
      </c>
      <c r="P198" s="75">
        <v>0</v>
      </c>
      <c r="Q198" s="190">
        <f>SUM(Q199)</f>
        <v>20000</v>
      </c>
      <c r="R198" s="190">
        <f>SUM(R199)</f>
        <v>16850</v>
      </c>
      <c r="S198" s="193"/>
      <c r="T198" s="193"/>
      <c r="U198" s="193"/>
      <c r="V198" s="194">
        <f>SUM(V199)</f>
        <v>16850</v>
      </c>
      <c r="W198" s="195">
        <f t="shared" si="84"/>
        <v>100</v>
      </c>
      <c r="X198" s="88">
        <f>SUM(V198/Q198*100)</f>
        <v>84.25</v>
      </c>
      <c r="Y198" s="71"/>
    </row>
    <row r="199" spans="1:25" ht="43.9" customHeight="1" x14ac:dyDescent="0.25">
      <c r="A199" s="6"/>
      <c r="B199" s="5"/>
      <c r="C199" s="7"/>
      <c r="D199" s="5"/>
      <c r="E199" s="5"/>
      <c r="F199" s="54" t="s">
        <v>49</v>
      </c>
      <c r="G199" s="83" t="s">
        <v>28</v>
      </c>
      <c r="H199" s="83" t="s">
        <v>158</v>
      </c>
      <c r="I199" s="83"/>
      <c r="J199" s="88">
        <v>20000</v>
      </c>
      <c r="K199" s="88">
        <v>20000</v>
      </c>
      <c r="L199" s="74">
        <f>SUM(K199/J199*100)</f>
        <v>100</v>
      </c>
      <c r="M199" s="74"/>
      <c r="N199" s="88">
        <v>0</v>
      </c>
      <c r="O199" s="88">
        <v>0</v>
      </c>
      <c r="P199" s="75">
        <v>0</v>
      </c>
      <c r="Q199" s="190">
        <v>20000</v>
      </c>
      <c r="R199" s="190">
        <v>16850</v>
      </c>
      <c r="S199" s="193"/>
      <c r="T199" s="193"/>
      <c r="U199" s="193"/>
      <c r="V199" s="194">
        <v>16850</v>
      </c>
      <c r="W199" s="195">
        <f t="shared" si="84"/>
        <v>100</v>
      </c>
      <c r="X199" s="88">
        <f>SUM(V199/Q199*100)</f>
        <v>84.25</v>
      </c>
      <c r="Y199" s="71"/>
    </row>
    <row r="200" spans="1:25" ht="28.5" customHeight="1" x14ac:dyDescent="0.25">
      <c r="A200" s="6"/>
      <c r="B200" s="5"/>
      <c r="C200" s="7"/>
      <c r="D200" s="5"/>
      <c r="E200" s="5"/>
      <c r="F200" s="141" t="s">
        <v>516</v>
      </c>
      <c r="G200" s="24"/>
      <c r="H200" s="24" t="s">
        <v>517</v>
      </c>
      <c r="I200" s="142">
        <f>SUM(I201)</f>
        <v>50000</v>
      </c>
      <c r="J200" s="141" t="s">
        <v>516</v>
      </c>
      <c r="K200" s="24"/>
      <c r="L200" s="24" t="s">
        <v>517</v>
      </c>
      <c r="M200" s="142">
        <f>SUM(M201)</f>
        <v>50000</v>
      </c>
      <c r="N200" s="141" t="s">
        <v>516</v>
      </c>
      <c r="O200" s="24"/>
      <c r="P200" s="24" t="s">
        <v>517</v>
      </c>
      <c r="Q200" s="194">
        <f>SUM(Q201)</f>
        <v>50000</v>
      </c>
      <c r="R200" s="190">
        <f>SUM(R201)</f>
        <v>50000</v>
      </c>
      <c r="S200" s="193"/>
      <c r="T200" s="193"/>
      <c r="U200" s="193"/>
      <c r="V200" s="194">
        <f>SUM(V201)</f>
        <v>50000</v>
      </c>
      <c r="W200" s="195">
        <f t="shared" si="84"/>
        <v>100</v>
      </c>
      <c r="X200" s="88">
        <v>0</v>
      </c>
      <c r="Y200" s="71"/>
    </row>
    <row r="201" spans="1:25" ht="28.5" customHeight="1" thickBot="1" x14ac:dyDescent="0.3">
      <c r="A201" s="6"/>
      <c r="B201" s="5"/>
      <c r="C201" s="7"/>
      <c r="D201" s="5"/>
      <c r="E201" s="5"/>
      <c r="F201" s="143" t="s">
        <v>518</v>
      </c>
      <c r="G201" s="24" t="s">
        <v>28</v>
      </c>
      <c r="H201" s="24" t="s">
        <v>519</v>
      </c>
      <c r="I201" s="142">
        <v>50000</v>
      </c>
      <c r="J201" s="143" t="s">
        <v>518</v>
      </c>
      <c r="K201" s="24" t="s">
        <v>28</v>
      </c>
      <c r="L201" s="24" t="s">
        <v>519</v>
      </c>
      <c r="M201" s="142">
        <v>50000</v>
      </c>
      <c r="N201" s="143" t="s">
        <v>518</v>
      </c>
      <c r="O201" s="24" t="s">
        <v>28</v>
      </c>
      <c r="P201" s="24" t="s">
        <v>519</v>
      </c>
      <c r="Q201" s="194">
        <v>50000</v>
      </c>
      <c r="R201" s="190">
        <f t="shared" ref="R201" si="94">SUM(J201:N201)</f>
        <v>50000</v>
      </c>
      <c r="S201" s="193"/>
      <c r="T201" s="193"/>
      <c r="U201" s="193"/>
      <c r="V201" s="207">
        <v>50000</v>
      </c>
      <c r="W201" s="195">
        <f t="shared" si="84"/>
        <v>100</v>
      </c>
      <c r="X201" s="88">
        <v>0</v>
      </c>
      <c r="Y201" s="125"/>
    </row>
    <row r="202" spans="1:25" ht="63.75" customHeight="1" thickBot="1" x14ac:dyDescent="0.3">
      <c r="A202" s="6"/>
      <c r="B202" s="5"/>
      <c r="C202" s="7"/>
      <c r="D202" s="5"/>
      <c r="E202" s="5"/>
      <c r="F202" s="33" t="s">
        <v>264</v>
      </c>
      <c r="G202" s="83"/>
      <c r="H202" s="81" t="s">
        <v>122</v>
      </c>
      <c r="I202" s="81"/>
      <c r="J202" s="82">
        <f>SUM(J203,J205,J209)</f>
        <v>14700842.939999999</v>
      </c>
      <c r="K202" s="82">
        <f>SUM(K203,K205,K209)</f>
        <v>14700842.939999999</v>
      </c>
      <c r="L202" s="75">
        <f>SUM(K202/J202*100)</f>
        <v>100</v>
      </c>
      <c r="M202" s="75"/>
      <c r="N202" s="82">
        <f>SUM(N203,N205)</f>
        <v>8207068.7999999998</v>
      </c>
      <c r="O202" s="82">
        <f>SUM(O203,O205)</f>
        <v>8207068.7999999998</v>
      </c>
      <c r="P202" s="75">
        <f t="shared" ref="P202:P206" si="95">SUM(O202/N202*100)</f>
        <v>100</v>
      </c>
      <c r="Q202" s="199">
        <f>SUM(Q203+Q205+Q209+Q211)</f>
        <v>59706550</v>
      </c>
      <c r="R202" s="199">
        <f t="shared" ref="R202:V202" si="96">SUM(R203+R205+R209+R211)</f>
        <v>61497380.759999998</v>
      </c>
      <c r="S202" s="199">
        <f t="shared" si="96"/>
        <v>0</v>
      </c>
      <c r="T202" s="199">
        <f t="shared" si="96"/>
        <v>0</v>
      </c>
      <c r="U202" s="199">
        <f t="shared" si="96"/>
        <v>0</v>
      </c>
      <c r="V202" s="199">
        <f t="shared" si="96"/>
        <v>61497380.759999998</v>
      </c>
      <c r="W202" s="204">
        <f t="shared" ref="W202:W217" si="97">SUM(V202/R202*100)</f>
        <v>100</v>
      </c>
      <c r="X202" s="88">
        <f t="shared" ref="X202:X229" si="98">SUM(V202/Q202*100)</f>
        <v>102.9993874373917</v>
      </c>
      <c r="Y202" s="71"/>
    </row>
    <row r="203" spans="1:25" ht="45" hidden="1" customHeight="1" thickBot="1" x14ac:dyDescent="0.3">
      <c r="A203" s="6"/>
      <c r="B203" s="5"/>
      <c r="C203" s="7"/>
      <c r="D203" s="5"/>
      <c r="E203" s="5"/>
      <c r="F203" s="36" t="s">
        <v>159</v>
      </c>
      <c r="G203" s="83"/>
      <c r="H203" s="83" t="s">
        <v>123</v>
      </c>
      <c r="I203" s="83"/>
      <c r="J203" s="88">
        <f>SUM(J204:J204)</f>
        <v>6106259.9699999997</v>
      </c>
      <c r="K203" s="88">
        <f>SUM(K204:K204)</f>
        <v>6106259.9699999997</v>
      </c>
      <c r="L203" s="74">
        <f>SUM(K203/J203*100)</f>
        <v>100</v>
      </c>
      <c r="M203" s="74"/>
      <c r="N203" s="88">
        <v>0</v>
      </c>
      <c r="O203" s="88">
        <v>0</v>
      </c>
      <c r="P203" s="75">
        <v>0</v>
      </c>
      <c r="Q203" s="190">
        <f>SUM(Q204)</f>
        <v>0</v>
      </c>
      <c r="R203" s="190"/>
      <c r="S203" s="193"/>
      <c r="T203" s="193"/>
      <c r="U203" s="193"/>
      <c r="V203" s="194"/>
      <c r="W203" s="195" t="e">
        <f t="shared" si="97"/>
        <v>#DIV/0!</v>
      </c>
      <c r="X203" s="88" t="e">
        <f t="shared" si="98"/>
        <v>#DIV/0!</v>
      </c>
      <c r="Y203" s="71"/>
    </row>
    <row r="204" spans="1:25" ht="52.5" hidden="1" customHeight="1" thickBot="1" x14ac:dyDescent="0.3">
      <c r="A204" s="6"/>
      <c r="B204" s="5"/>
      <c r="C204" s="7"/>
      <c r="D204" s="5"/>
      <c r="E204" s="5"/>
      <c r="F204" s="32" t="s">
        <v>121</v>
      </c>
      <c r="G204" s="83"/>
      <c r="H204" s="83" t="s">
        <v>124</v>
      </c>
      <c r="I204" s="83"/>
      <c r="J204" s="111">
        <v>6106259.9699999997</v>
      </c>
      <c r="K204" s="111">
        <v>6106259.9699999997</v>
      </c>
      <c r="L204" s="74">
        <f>SUM(K204/J204*100)</f>
        <v>100</v>
      </c>
      <c r="M204" s="74"/>
      <c r="N204" s="88">
        <v>0</v>
      </c>
      <c r="O204" s="88">
        <v>0</v>
      </c>
      <c r="P204" s="75">
        <v>0</v>
      </c>
      <c r="Q204" s="190"/>
      <c r="R204" s="190"/>
      <c r="S204" s="193"/>
      <c r="T204" s="193"/>
      <c r="U204" s="193"/>
      <c r="V204" s="194"/>
      <c r="W204" s="195" t="e">
        <f t="shared" si="97"/>
        <v>#DIV/0!</v>
      </c>
      <c r="X204" s="88" t="e">
        <f t="shared" si="98"/>
        <v>#DIV/0!</v>
      </c>
      <c r="Y204" s="71"/>
    </row>
    <row r="205" spans="1:25" ht="121.9" customHeight="1" thickBot="1" x14ac:dyDescent="0.3">
      <c r="A205" s="6"/>
      <c r="B205" s="5"/>
      <c r="C205" s="7"/>
      <c r="D205" s="5"/>
      <c r="E205" s="5"/>
      <c r="F205" s="31" t="s">
        <v>160</v>
      </c>
      <c r="G205" s="83"/>
      <c r="H205" s="83" t="s">
        <v>125</v>
      </c>
      <c r="I205" s="83"/>
      <c r="J205" s="88">
        <f>SUM(J206:J208)</f>
        <v>8285920.4800000004</v>
      </c>
      <c r="K205" s="88">
        <f>SUM(K206:K208)</f>
        <v>8285920.4800000004</v>
      </c>
      <c r="L205" s="74">
        <f>SUM(K205/J205*100)</f>
        <v>100</v>
      </c>
      <c r="M205" s="74"/>
      <c r="N205" s="88">
        <f>SUM(N206)</f>
        <v>8207068.7999999998</v>
      </c>
      <c r="O205" s="88">
        <f>SUM(O206)</f>
        <v>8207068.7999999998</v>
      </c>
      <c r="P205" s="74">
        <f t="shared" si="95"/>
        <v>100</v>
      </c>
      <c r="Q205" s="199">
        <f>SUM(Q206:Q208)</f>
        <v>18116550</v>
      </c>
      <c r="R205" s="190">
        <f>SUM(R206:R208)</f>
        <v>20699800</v>
      </c>
      <c r="S205" s="193"/>
      <c r="T205" s="193"/>
      <c r="U205" s="193"/>
      <c r="V205" s="190">
        <f>SUM(V206:V208)</f>
        <v>20699800</v>
      </c>
      <c r="W205" s="195">
        <f t="shared" si="97"/>
        <v>100</v>
      </c>
      <c r="X205" s="88">
        <f t="shared" si="98"/>
        <v>114.25906146589719</v>
      </c>
      <c r="Y205" s="54"/>
    </row>
    <row r="206" spans="1:25" ht="38.25" customHeight="1" thickBot="1" x14ac:dyDescent="0.3">
      <c r="A206" s="6"/>
      <c r="B206" s="5"/>
      <c r="C206" s="7"/>
      <c r="D206" s="5"/>
      <c r="E206" s="5"/>
      <c r="F206" s="59" t="s">
        <v>520</v>
      </c>
      <c r="G206" s="83"/>
      <c r="H206" s="83" t="s">
        <v>237</v>
      </c>
      <c r="I206" s="83"/>
      <c r="J206" s="111">
        <v>0</v>
      </c>
      <c r="K206" s="111">
        <v>0</v>
      </c>
      <c r="L206" s="74">
        <v>0</v>
      </c>
      <c r="M206" s="74"/>
      <c r="N206" s="111">
        <v>8207068.7999999998</v>
      </c>
      <c r="O206" s="111">
        <v>8207068.7999999998</v>
      </c>
      <c r="P206" s="74">
        <f t="shared" si="95"/>
        <v>100</v>
      </c>
      <c r="Q206" s="190">
        <v>11407850</v>
      </c>
      <c r="R206" s="190">
        <v>11407850</v>
      </c>
      <c r="S206" s="193"/>
      <c r="T206" s="193"/>
      <c r="U206" s="193"/>
      <c r="V206" s="194">
        <v>11407850</v>
      </c>
      <c r="W206" s="195">
        <f t="shared" si="97"/>
        <v>100</v>
      </c>
      <c r="X206" s="88">
        <f t="shared" si="98"/>
        <v>100</v>
      </c>
      <c r="Y206" s="71"/>
    </row>
    <row r="207" spans="1:25" ht="28.15" customHeight="1" thickBot="1" x14ac:dyDescent="0.3">
      <c r="A207" s="6"/>
      <c r="B207" s="5"/>
      <c r="C207" s="7"/>
      <c r="D207" s="5"/>
      <c r="E207" s="5"/>
      <c r="F207" s="32" t="s">
        <v>71</v>
      </c>
      <c r="G207" s="83"/>
      <c r="H207" s="83" t="s">
        <v>126</v>
      </c>
      <c r="I207" s="83"/>
      <c r="J207" s="111">
        <v>4964368</v>
      </c>
      <c r="K207" s="111">
        <v>4964368</v>
      </c>
      <c r="L207" s="74">
        <f t="shared" ref="L207:L216" si="99">SUM(K207/J207*100)</f>
        <v>100</v>
      </c>
      <c r="M207" s="74"/>
      <c r="N207" s="88">
        <v>0</v>
      </c>
      <c r="O207" s="88">
        <v>0</v>
      </c>
      <c r="P207" s="74">
        <v>0</v>
      </c>
      <c r="Q207" s="190">
        <v>5708700</v>
      </c>
      <c r="R207" s="190">
        <v>5708700</v>
      </c>
      <c r="S207" s="193"/>
      <c r="T207" s="193"/>
      <c r="U207" s="193"/>
      <c r="V207" s="194">
        <v>5708700</v>
      </c>
      <c r="W207" s="195">
        <f t="shared" si="97"/>
        <v>100</v>
      </c>
      <c r="X207" s="88">
        <f t="shared" si="98"/>
        <v>100</v>
      </c>
      <c r="Y207" s="71"/>
    </row>
    <row r="208" spans="1:25" ht="60" customHeight="1" x14ac:dyDescent="0.25">
      <c r="A208" s="6"/>
      <c r="B208" s="5"/>
      <c r="C208" s="7"/>
      <c r="D208" s="5"/>
      <c r="E208" s="5"/>
      <c r="F208" s="50" t="s">
        <v>239</v>
      </c>
      <c r="G208" s="83"/>
      <c r="H208" s="83" t="s">
        <v>240</v>
      </c>
      <c r="I208" s="83"/>
      <c r="J208" s="111">
        <v>3321552.48</v>
      </c>
      <c r="K208" s="111">
        <v>3321552.48</v>
      </c>
      <c r="L208" s="74">
        <f t="shared" si="99"/>
        <v>100</v>
      </c>
      <c r="M208" s="74"/>
      <c r="N208" s="88"/>
      <c r="O208" s="88"/>
      <c r="P208" s="74"/>
      <c r="Q208" s="190">
        <v>1000000</v>
      </c>
      <c r="R208" s="190">
        <v>3583250</v>
      </c>
      <c r="S208" s="193"/>
      <c r="T208" s="193"/>
      <c r="U208" s="193"/>
      <c r="V208" s="194">
        <v>3583250</v>
      </c>
      <c r="W208" s="195">
        <f t="shared" si="97"/>
        <v>100</v>
      </c>
      <c r="X208" s="88">
        <f t="shared" si="98"/>
        <v>358.32499999999999</v>
      </c>
      <c r="Y208" s="71"/>
    </row>
    <row r="209" spans="1:25" ht="25.9" customHeight="1" x14ac:dyDescent="0.25">
      <c r="A209" s="6"/>
      <c r="B209" s="5"/>
      <c r="C209" s="7"/>
      <c r="D209" s="5"/>
      <c r="E209" s="5"/>
      <c r="F209" s="49" t="s">
        <v>229</v>
      </c>
      <c r="G209" s="83"/>
      <c r="H209" s="83" t="s">
        <v>230</v>
      </c>
      <c r="I209" s="83"/>
      <c r="J209" s="88">
        <f>SUM(J210)</f>
        <v>308662.49</v>
      </c>
      <c r="K209" s="111">
        <f>SUM(K210)</f>
        <v>308662.49</v>
      </c>
      <c r="L209" s="74">
        <f t="shared" si="99"/>
        <v>100</v>
      </c>
      <c r="M209" s="74"/>
      <c r="N209" s="88"/>
      <c r="O209" s="88"/>
      <c r="P209" s="74"/>
      <c r="Q209" s="190">
        <f>SUM(Q210)</f>
        <v>200000</v>
      </c>
      <c r="R209" s="190">
        <f>SUM(R210)</f>
        <v>16051.57</v>
      </c>
      <c r="S209" s="193"/>
      <c r="T209" s="193"/>
      <c r="U209" s="193"/>
      <c r="V209" s="194">
        <f>SUM(V210)</f>
        <v>16051.57</v>
      </c>
      <c r="W209" s="195">
        <f t="shared" ref="W209:W213" si="100">SUM(V209/R209*100)</f>
        <v>100</v>
      </c>
      <c r="X209" s="88">
        <f t="shared" si="98"/>
        <v>8.0257849999999991</v>
      </c>
      <c r="Y209" s="71"/>
    </row>
    <row r="210" spans="1:25" ht="39.6" customHeight="1" x14ac:dyDescent="0.25">
      <c r="A210" s="6"/>
      <c r="B210" s="5"/>
      <c r="C210" s="7"/>
      <c r="D210" s="5"/>
      <c r="E210" s="5"/>
      <c r="F210" s="63" t="s">
        <v>214</v>
      </c>
      <c r="G210" s="101"/>
      <c r="H210" s="113" t="s">
        <v>231</v>
      </c>
      <c r="I210" s="113"/>
      <c r="J210" s="88">
        <v>308662.49</v>
      </c>
      <c r="K210" s="111">
        <v>308662.49</v>
      </c>
      <c r="L210" s="74">
        <f t="shared" si="99"/>
        <v>100</v>
      </c>
      <c r="M210" s="74"/>
      <c r="N210" s="88"/>
      <c r="O210" s="88"/>
      <c r="P210" s="74"/>
      <c r="Q210" s="190">
        <v>200000</v>
      </c>
      <c r="R210" s="190">
        <v>16051.57</v>
      </c>
      <c r="S210" s="193"/>
      <c r="T210" s="193"/>
      <c r="U210" s="193"/>
      <c r="V210" s="194">
        <v>16051.57</v>
      </c>
      <c r="W210" s="195">
        <f t="shared" si="100"/>
        <v>100</v>
      </c>
      <c r="X210" s="88">
        <f t="shared" si="98"/>
        <v>8.0257849999999991</v>
      </c>
      <c r="Y210" s="71"/>
    </row>
    <row r="211" spans="1:25" ht="39.6" customHeight="1" x14ac:dyDescent="0.25">
      <c r="A211" s="6"/>
      <c r="B211" s="5"/>
      <c r="C211" s="7"/>
      <c r="D211" s="5"/>
      <c r="E211" s="5"/>
      <c r="F211" s="141" t="s">
        <v>521</v>
      </c>
      <c r="G211" s="144"/>
      <c r="H211" s="103" t="s">
        <v>522</v>
      </c>
      <c r="I211" s="111">
        <f>SUM(I212)</f>
        <v>250000</v>
      </c>
      <c r="J211" s="79" t="s">
        <v>521</v>
      </c>
      <c r="K211" s="154"/>
      <c r="L211" s="103" t="s">
        <v>522</v>
      </c>
      <c r="M211" s="111">
        <f>SUM(M212)</f>
        <v>250000</v>
      </c>
      <c r="N211" s="79" t="s">
        <v>521</v>
      </c>
      <c r="O211" s="154"/>
      <c r="P211" s="103" t="s">
        <v>522</v>
      </c>
      <c r="Q211" s="203">
        <f>SUM(Q212)</f>
        <v>41390000</v>
      </c>
      <c r="R211" s="203">
        <f t="shared" ref="R211:V211" si="101">SUM(R212)</f>
        <v>40781529.189999998</v>
      </c>
      <c r="S211" s="203">
        <f t="shared" si="101"/>
        <v>0</v>
      </c>
      <c r="T211" s="203">
        <f t="shared" si="101"/>
        <v>0</v>
      </c>
      <c r="U211" s="203">
        <f t="shared" si="101"/>
        <v>0</v>
      </c>
      <c r="V211" s="203">
        <f t="shared" si="101"/>
        <v>40781529.189999998</v>
      </c>
      <c r="W211" s="195">
        <f t="shared" si="100"/>
        <v>100</v>
      </c>
      <c r="X211" s="88">
        <f t="shared" si="98"/>
        <v>98.52990864943223</v>
      </c>
      <c r="Y211" s="71"/>
    </row>
    <row r="212" spans="1:25" ht="39.6" customHeight="1" thickBot="1" x14ac:dyDescent="0.3">
      <c r="A212" s="6"/>
      <c r="B212" s="5"/>
      <c r="C212" s="7"/>
      <c r="D212" s="5"/>
      <c r="E212" s="5"/>
      <c r="F212" s="32" t="s">
        <v>121</v>
      </c>
      <c r="G212" s="144"/>
      <c r="H212" s="103" t="s">
        <v>523</v>
      </c>
      <c r="I212" s="111">
        <f>SUM(I213:I220)</f>
        <v>250000</v>
      </c>
      <c r="J212" s="32" t="s">
        <v>121</v>
      </c>
      <c r="K212" s="154"/>
      <c r="L212" s="103" t="s">
        <v>523</v>
      </c>
      <c r="M212" s="111">
        <f>SUM(M213:M220)</f>
        <v>250000</v>
      </c>
      <c r="N212" s="32" t="s">
        <v>121</v>
      </c>
      <c r="O212" s="154"/>
      <c r="P212" s="103" t="s">
        <v>523</v>
      </c>
      <c r="Q212" s="194">
        <v>41390000</v>
      </c>
      <c r="R212" s="190">
        <v>40781529.189999998</v>
      </c>
      <c r="S212" s="193"/>
      <c r="T212" s="193"/>
      <c r="U212" s="193"/>
      <c r="V212" s="194">
        <v>40781529.189999998</v>
      </c>
      <c r="W212" s="195">
        <f t="shared" si="100"/>
        <v>100</v>
      </c>
      <c r="X212" s="88">
        <f t="shared" si="98"/>
        <v>98.52990864943223</v>
      </c>
      <c r="Y212" s="71"/>
    </row>
    <row r="213" spans="1:25" ht="37.15" customHeight="1" x14ac:dyDescent="0.25">
      <c r="A213" s="6"/>
      <c r="B213" s="5"/>
      <c r="C213" s="7"/>
      <c r="D213" s="5"/>
      <c r="E213" s="5"/>
      <c r="F213" s="57" t="s">
        <v>346</v>
      </c>
      <c r="G213" s="81" t="s">
        <v>38</v>
      </c>
      <c r="H213" s="81" t="s">
        <v>334</v>
      </c>
      <c r="I213" s="81"/>
      <c r="J213" s="82">
        <f>SUM(J214:J214)</f>
        <v>15216092.380000001</v>
      </c>
      <c r="K213" s="82">
        <f>SUM(K214:K214)</f>
        <v>15216092.380000001</v>
      </c>
      <c r="L213" s="75">
        <f t="shared" si="99"/>
        <v>100</v>
      </c>
      <c r="M213" s="75"/>
      <c r="N213" s="88">
        <v>0</v>
      </c>
      <c r="O213" s="88">
        <v>0</v>
      </c>
      <c r="P213" s="74">
        <v>0</v>
      </c>
      <c r="Q213" s="199">
        <f>SUM(Q214)</f>
        <v>22230000</v>
      </c>
      <c r="R213" s="199">
        <f>SUM(R214)</f>
        <v>23531677.41</v>
      </c>
      <c r="S213" s="202"/>
      <c r="T213" s="202"/>
      <c r="U213" s="202"/>
      <c r="V213" s="203">
        <f>SUM(V214)</f>
        <v>23466011.289999999</v>
      </c>
      <c r="W213" s="195">
        <f t="shared" si="100"/>
        <v>99.720945860102191</v>
      </c>
      <c r="X213" s="88">
        <f t="shared" si="98"/>
        <v>105.56010476833109</v>
      </c>
      <c r="Y213" s="71"/>
    </row>
    <row r="214" spans="1:25" ht="41.45" customHeight="1" x14ac:dyDescent="0.25">
      <c r="A214" s="6"/>
      <c r="B214" s="5"/>
      <c r="C214" s="7"/>
      <c r="D214" s="5"/>
      <c r="E214" s="5"/>
      <c r="F214" s="54" t="s">
        <v>42</v>
      </c>
      <c r="G214" s="83" t="s">
        <v>38</v>
      </c>
      <c r="H214" s="83" t="s">
        <v>335</v>
      </c>
      <c r="I214" s="83"/>
      <c r="J214" s="88">
        <v>15216092.380000001</v>
      </c>
      <c r="K214" s="88">
        <v>15216092.380000001</v>
      </c>
      <c r="L214" s="74">
        <f t="shared" si="99"/>
        <v>100</v>
      </c>
      <c r="M214" s="74"/>
      <c r="N214" s="88">
        <v>0</v>
      </c>
      <c r="O214" s="88">
        <v>0</v>
      </c>
      <c r="P214" s="75">
        <v>0</v>
      </c>
      <c r="Q214" s="190">
        <v>22230000</v>
      </c>
      <c r="R214" s="190">
        <v>23531677.41</v>
      </c>
      <c r="S214" s="193"/>
      <c r="T214" s="193"/>
      <c r="U214" s="193"/>
      <c r="V214" s="194">
        <v>23466011.289999999</v>
      </c>
      <c r="W214" s="195">
        <f t="shared" si="97"/>
        <v>99.720945860102191</v>
      </c>
      <c r="X214" s="88">
        <f t="shared" si="98"/>
        <v>105.56010476833109</v>
      </c>
      <c r="Y214" s="71"/>
    </row>
    <row r="215" spans="1:25" ht="44.45" customHeight="1" x14ac:dyDescent="0.25">
      <c r="A215" s="6"/>
      <c r="B215" s="5"/>
      <c r="C215" s="7"/>
      <c r="D215" s="5"/>
      <c r="E215" s="5"/>
      <c r="F215" s="72" t="s">
        <v>198</v>
      </c>
      <c r="G215" s="81" t="s">
        <v>38</v>
      </c>
      <c r="H215" s="81" t="s">
        <v>336</v>
      </c>
      <c r="I215" s="81"/>
      <c r="J215" s="82">
        <f>SUM(J216)</f>
        <v>851818</v>
      </c>
      <c r="K215" s="82">
        <f>SUM(K216)</f>
        <v>851818</v>
      </c>
      <c r="L215" s="75">
        <f t="shared" si="99"/>
        <v>100</v>
      </c>
      <c r="M215" s="75"/>
      <c r="N215" s="82">
        <v>0</v>
      </c>
      <c r="O215" s="82">
        <v>0</v>
      </c>
      <c r="P215" s="82">
        <v>0</v>
      </c>
      <c r="Q215" s="203">
        <f>SUM(Q216)</f>
        <v>1400000</v>
      </c>
      <c r="R215" s="199">
        <f>SUM(R216:R217)</f>
        <v>1691665.97</v>
      </c>
      <c r="S215" s="202"/>
      <c r="T215" s="202"/>
      <c r="U215" s="202"/>
      <c r="V215" s="199">
        <f>SUM(V216:V217)</f>
        <v>1391665.97</v>
      </c>
      <c r="W215" s="204">
        <f t="shared" si="97"/>
        <v>82.266002548954745</v>
      </c>
      <c r="X215" s="88">
        <f t="shared" si="98"/>
        <v>99.40471214285715</v>
      </c>
      <c r="Y215" s="71"/>
    </row>
    <row r="216" spans="1:25" ht="52.15" customHeight="1" x14ac:dyDescent="0.25">
      <c r="A216" s="6"/>
      <c r="B216" s="5">
        <v>977</v>
      </c>
      <c r="C216" s="7" t="s">
        <v>25</v>
      </c>
      <c r="D216" s="5"/>
      <c r="E216" s="5"/>
      <c r="F216" s="63" t="s">
        <v>68</v>
      </c>
      <c r="G216" s="83" t="s">
        <v>28</v>
      </c>
      <c r="H216" s="83" t="s">
        <v>337</v>
      </c>
      <c r="I216" s="83"/>
      <c r="J216" s="88">
        <v>851818</v>
      </c>
      <c r="K216" s="88">
        <v>851818</v>
      </c>
      <c r="L216" s="74">
        <f t="shared" si="99"/>
        <v>100</v>
      </c>
      <c r="M216" s="74"/>
      <c r="N216" s="88">
        <v>0</v>
      </c>
      <c r="O216" s="88">
        <v>0</v>
      </c>
      <c r="P216" s="75">
        <v>0</v>
      </c>
      <c r="Q216" s="190">
        <v>1400000</v>
      </c>
      <c r="R216" s="190">
        <v>1271665.97</v>
      </c>
      <c r="S216" s="193"/>
      <c r="T216" s="193"/>
      <c r="U216" s="193"/>
      <c r="V216" s="194">
        <v>1271665.97</v>
      </c>
      <c r="W216" s="195">
        <f t="shared" si="97"/>
        <v>100</v>
      </c>
      <c r="X216" s="88">
        <f t="shared" si="98"/>
        <v>90.833283571428566</v>
      </c>
      <c r="Y216" s="71"/>
    </row>
    <row r="217" spans="1:25" ht="52.15" customHeight="1" x14ac:dyDescent="0.25">
      <c r="A217" s="14"/>
      <c r="B217" s="15"/>
      <c r="C217" s="16"/>
      <c r="D217" s="15"/>
      <c r="E217" s="15"/>
      <c r="F217" s="63" t="s">
        <v>620</v>
      </c>
      <c r="G217" s="83"/>
      <c r="H217" s="83" t="s">
        <v>621</v>
      </c>
      <c r="I217" s="83"/>
      <c r="J217" s="88"/>
      <c r="K217" s="88"/>
      <c r="L217" s="74"/>
      <c r="M217" s="74"/>
      <c r="N217" s="88"/>
      <c r="O217" s="88"/>
      <c r="P217" s="75"/>
      <c r="Q217" s="190">
        <v>0</v>
      </c>
      <c r="R217" s="190">
        <v>420000</v>
      </c>
      <c r="S217" s="193"/>
      <c r="T217" s="193"/>
      <c r="U217" s="193"/>
      <c r="V217" s="194">
        <v>120000</v>
      </c>
      <c r="W217" s="195">
        <f t="shared" si="97"/>
        <v>28.571428571428569</v>
      </c>
      <c r="X217" s="88">
        <v>0</v>
      </c>
      <c r="Y217" s="71"/>
    </row>
    <row r="218" spans="1:25" ht="41.25" customHeight="1" x14ac:dyDescent="0.25">
      <c r="A218" s="14"/>
      <c r="B218" s="15"/>
      <c r="C218" s="16"/>
      <c r="D218" s="15"/>
      <c r="E218" s="15"/>
      <c r="F218" s="96" t="s">
        <v>232</v>
      </c>
      <c r="G218" s="83"/>
      <c r="H218" s="114" t="s">
        <v>338</v>
      </c>
      <c r="I218" s="114"/>
      <c r="J218" s="82">
        <f>SUM(J219)</f>
        <v>322666.67</v>
      </c>
      <c r="K218" s="82">
        <f>SUM(K219)</f>
        <v>322666.67</v>
      </c>
      <c r="L218" s="74">
        <f>SUM(K218/J218*100)</f>
        <v>100</v>
      </c>
      <c r="M218" s="74"/>
      <c r="N218" s="88"/>
      <c r="O218" s="88"/>
      <c r="P218" s="75">
        <v>0</v>
      </c>
      <c r="Q218" s="199">
        <f>SUM(Q219:Q221)</f>
        <v>3600000</v>
      </c>
      <c r="R218" s="199">
        <f>SUM(R219:R221)</f>
        <v>2110000</v>
      </c>
      <c r="S218" s="202"/>
      <c r="T218" s="202"/>
      <c r="U218" s="202"/>
      <c r="V218" s="199">
        <f>SUM(V219:V221)</f>
        <v>2110000</v>
      </c>
      <c r="W218" s="195">
        <f t="shared" ref="W218:W230" si="102">SUM(V218/R218*100)</f>
        <v>100</v>
      </c>
      <c r="X218" s="88">
        <f t="shared" si="98"/>
        <v>58.611111111111114</v>
      </c>
      <c r="Y218" s="71"/>
    </row>
    <row r="219" spans="1:25" ht="33" customHeight="1" x14ac:dyDescent="0.25">
      <c r="A219" s="14"/>
      <c r="B219" s="15"/>
      <c r="C219" s="16"/>
      <c r="D219" s="15"/>
      <c r="E219" s="15"/>
      <c r="F219" s="63" t="s">
        <v>233</v>
      </c>
      <c r="G219" s="83"/>
      <c r="H219" s="73" t="s">
        <v>339</v>
      </c>
      <c r="I219" s="73"/>
      <c r="J219" s="88">
        <v>322666.67</v>
      </c>
      <c r="K219" s="88">
        <v>322666.67</v>
      </c>
      <c r="L219" s="74">
        <f>SUM(K219/J219*100)</f>
        <v>100</v>
      </c>
      <c r="M219" s="74"/>
      <c r="N219" s="88"/>
      <c r="O219" s="88"/>
      <c r="P219" s="75">
        <v>0</v>
      </c>
      <c r="Q219" s="190">
        <v>3000000</v>
      </c>
      <c r="R219" s="190">
        <v>0</v>
      </c>
      <c r="S219" s="193"/>
      <c r="T219" s="193"/>
      <c r="U219" s="193"/>
      <c r="V219" s="194">
        <v>0</v>
      </c>
      <c r="W219" s="195">
        <v>0</v>
      </c>
      <c r="X219" s="88">
        <f t="shared" si="98"/>
        <v>0</v>
      </c>
      <c r="Y219" s="71"/>
    </row>
    <row r="220" spans="1:25" ht="33.75" hidden="1" customHeight="1" x14ac:dyDescent="0.25">
      <c r="A220" s="14"/>
      <c r="B220" s="15"/>
      <c r="C220" s="16"/>
      <c r="D220" s="15"/>
      <c r="E220" s="15"/>
      <c r="F220" s="130" t="s">
        <v>417</v>
      </c>
      <c r="G220" s="83"/>
      <c r="H220" s="73" t="s">
        <v>418</v>
      </c>
      <c r="I220" s="88">
        <v>250000</v>
      </c>
      <c r="J220" s="115" t="s">
        <v>417</v>
      </c>
      <c r="K220" s="83"/>
      <c r="L220" s="73" t="s">
        <v>418</v>
      </c>
      <c r="M220" s="88">
        <v>250000</v>
      </c>
      <c r="N220" s="115" t="s">
        <v>417</v>
      </c>
      <c r="O220" s="83"/>
      <c r="P220" s="73" t="s">
        <v>418</v>
      </c>
      <c r="Q220" s="194">
        <v>0</v>
      </c>
      <c r="R220" s="190">
        <v>0</v>
      </c>
      <c r="S220" s="193"/>
      <c r="T220" s="193"/>
      <c r="U220" s="193"/>
      <c r="V220" s="194">
        <v>0</v>
      </c>
      <c r="W220" s="195">
        <v>0</v>
      </c>
      <c r="X220" s="88" t="e">
        <f t="shared" si="98"/>
        <v>#DIV/0!</v>
      </c>
      <c r="Y220" s="71"/>
    </row>
    <row r="221" spans="1:25" ht="34.15" customHeight="1" x14ac:dyDescent="0.25">
      <c r="A221" s="14"/>
      <c r="B221" s="15"/>
      <c r="C221" s="16"/>
      <c r="D221" s="15"/>
      <c r="E221" s="15"/>
      <c r="F221" s="115" t="s">
        <v>463</v>
      </c>
      <c r="G221" s="83"/>
      <c r="H221" s="73" t="s">
        <v>464</v>
      </c>
      <c r="I221" s="88"/>
      <c r="J221" s="115"/>
      <c r="K221" s="83"/>
      <c r="L221" s="73"/>
      <c r="M221" s="88"/>
      <c r="N221" s="115"/>
      <c r="O221" s="83"/>
      <c r="P221" s="73"/>
      <c r="Q221" s="194">
        <v>600000</v>
      </c>
      <c r="R221" s="190">
        <v>2110000</v>
      </c>
      <c r="S221" s="193"/>
      <c r="T221" s="193"/>
      <c r="U221" s="193"/>
      <c r="V221" s="194">
        <v>2110000</v>
      </c>
      <c r="W221" s="195">
        <f t="shared" si="102"/>
        <v>100</v>
      </c>
      <c r="X221" s="88">
        <f t="shared" si="98"/>
        <v>351.66666666666669</v>
      </c>
      <c r="Y221" s="71"/>
    </row>
    <row r="222" spans="1:25" ht="43.15" customHeight="1" x14ac:dyDescent="0.25">
      <c r="A222" s="14"/>
      <c r="B222" s="15"/>
      <c r="C222" s="16"/>
      <c r="D222" s="15"/>
      <c r="E222" s="15"/>
      <c r="F222" s="116" t="s">
        <v>340</v>
      </c>
      <c r="G222" s="83"/>
      <c r="H222" s="114" t="s">
        <v>341</v>
      </c>
      <c r="I222" s="114"/>
      <c r="J222" s="82">
        <f>SUM(J223)</f>
        <v>0</v>
      </c>
      <c r="K222" s="88">
        <f>SUM(K223)</f>
        <v>0</v>
      </c>
      <c r="L222" s="75">
        <v>0</v>
      </c>
      <c r="M222" s="75"/>
      <c r="N222" s="88">
        <f t="shared" ref="N222:O223" si="103">SUM(N223)</f>
        <v>0</v>
      </c>
      <c r="O222" s="88">
        <f t="shared" si="103"/>
        <v>0</v>
      </c>
      <c r="P222" s="75">
        <v>0</v>
      </c>
      <c r="Q222" s="199">
        <f>SUM(Q223+Q225+Q227+Q229)</f>
        <v>2550000</v>
      </c>
      <c r="R222" s="199">
        <f>SUM(R223+R225+R227+R229)</f>
        <v>1888633.6</v>
      </c>
      <c r="S222" s="199">
        <f t="shared" ref="S222:V222" si="104">SUM(S223+S225+S227+S229)</f>
        <v>0</v>
      </c>
      <c r="T222" s="199">
        <f t="shared" si="104"/>
        <v>0</v>
      </c>
      <c r="U222" s="199">
        <f t="shared" si="104"/>
        <v>0</v>
      </c>
      <c r="V222" s="199">
        <f t="shared" si="104"/>
        <v>1888633.6</v>
      </c>
      <c r="W222" s="195">
        <f t="shared" si="102"/>
        <v>100</v>
      </c>
      <c r="X222" s="88">
        <v>0</v>
      </c>
      <c r="Y222" s="71"/>
    </row>
    <row r="223" spans="1:25" ht="39" customHeight="1" x14ac:dyDescent="0.25">
      <c r="A223" s="14"/>
      <c r="B223" s="15"/>
      <c r="C223" s="16"/>
      <c r="D223" s="15"/>
      <c r="E223" s="15"/>
      <c r="F223" s="57" t="s">
        <v>342</v>
      </c>
      <c r="G223" s="83"/>
      <c r="H223" s="114" t="s">
        <v>343</v>
      </c>
      <c r="I223" s="114"/>
      <c r="J223" s="82">
        <f>SUM(J224)</f>
        <v>0</v>
      </c>
      <c r="K223" s="82">
        <f>SUM(K224)</f>
        <v>0</v>
      </c>
      <c r="L223" s="75">
        <v>0</v>
      </c>
      <c r="M223" s="75"/>
      <c r="N223" s="82">
        <f t="shared" si="103"/>
        <v>0</v>
      </c>
      <c r="O223" s="82">
        <f t="shared" si="103"/>
        <v>0</v>
      </c>
      <c r="P223" s="75">
        <v>0</v>
      </c>
      <c r="Q223" s="199">
        <f>SUM(Q224)</f>
        <v>100000</v>
      </c>
      <c r="R223" s="199">
        <f>SUM(R224)</f>
        <v>100000</v>
      </c>
      <c r="S223" s="202"/>
      <c r="T223" s="202"/>
      <c r="U223" s="202"/>
      <c r="V223" s="203">
        <f>SUM(V224)</f>
        <v>100000</v>
      </c>
      <c r="W223" s="195">
        <f t="shared" si="102"/>
        <v>100</v>
      </c>
      <c r="X223" s="88">
        <f t="shared" si="98"/>
        <v>100</v>
      </c>
      <c r="Y223" s="71"/>
    </row>
    <row r="224" spans="1:25" ht="28.5" customHeight="1" x14ac:dyDescent="0.25">
      <c r="A224" s="14"/>
      <c r="B224" s="15"/>
      <c r="C224" s="16"/>
      <c r="D224" s="15"/>
      <c r="E224" s="15"/>
      <c r="F224" s="63" t="s">
        <v>344</v>
      </c>
      <c r="G224" s="83"/>
      <c r="H224" s="73" t="s">
        <v>345</v>
      </c>
      <c r="I224" s="73"/>
      <c r="J224" s="88">
        <v>0</v>
      </c>
      <c r="K224" s="88">
        <v>0</v>
      </c>
      <c r="L224" s="75">
        <v>0</v>
      </c>
      <c r="M224" s="75"/>
      <c r="N224" s="88">
        <v>0</v>
      </c>
      <c r="O224" s="88">
        <v>0</v>
      </c>
      <c r="P224" s="75">
        <v>0</v>
      </c>
      <c r="Q224" s="194">
        <v>100000</v>
      </c>
      <c r="R224" s="190">
        <v>100000</v>
      </c>
      <c r="S224" s="193"/>
      <c r="T224" s="193"/>
      <c r="U224" s="193"/>
      <c r="V224" s="194">
        <v>100000</v>
      </c>
      <c r="W224" s="195">
        <f t="shared" si="102"/>
        <v>100</v>
      </c>
      <c r="X224" s="88">
        <f t="shared" si="98"/>
        <v>100</v>
      </c>
      <c r="Y224" s="71"/>
    </row>
    <row r="225" spans="1:25" ht="37.15" customHeight="1" thickBot="1" x14ac:dyDescent="0.3">
      <c r="A225" s="14"/>
      <c r="B225" s="15"/>
      <c r="C225" s="16"/>
      <c r="D225" s="15"/>
      <c r="E225" s="15"/>
      <c r="F225" s="61" t="s">
        <v>423</v>
      </c>
      <c r="G225" s="83"/>
      <c r="H225" s="114" t="s">
        <v>424</v>
      </c>
      <c r="I225" s="82">
        <f>SUM(I226)</f>
        <v>500000</v>
      </c>
      <c r="J225" s="82"/>
      <c r="K225" s="82"/>
      <c r="L225" s="75"/>
      <c r="M225" s="75"/>
      <c r="N225" s="82"/>
      <c r="O225" s="82"/>
      <c r="P225" s="75"/>
      <c r="Q225" s="203">
        <f>SUM(Q226)</f>
        <v>450000</v>
      </c>
      <c r="R225" s="199">
        <f>SUM(R226)</f>
        <v>339000</v>
      </c>
      <c r="S225" s="202"/>
      <c r="T225" s="202"/>
      <c r="U225" s="202"/>
      <c r="V225" s="203">
        <f>SUM(V226)</f>
        <v>339000</v>
      </c>
      <c r="W225" s="195">
        <f t="shared" si="102"/>
        <v>100</v>
      </c>
      <c r="X225" s="88">
        <v>0</v>
      </c>
      <c r="Y225" s="158"/>
    </row>
    <row r="226" spans="1:25" ht="24" customHeight="1" thickBot="1" x14ac:dyDescent="0.3">
      <c r="A226" s="14"/>
      <c r="B226" s="15"/>
      <c r="C226" s="16"/>
      <c r="D226" s="15"/>
      <c r="E226" s="15"/>
      <c r="F226" s="64" t="s">
        <v>425</v>
      </c>
      <c r="G226" s="83"/>
      <c r="H226" s="73" t="s">
        <v>426</v>
      </c>
      <c r="I226" s="88">
        <v>500000</v>
      </c>
      <c r="J226" s="88"/>
      <c r="K226" s="88"/>
      <c r="L226" s="75"/>
      <c r="M226" s="75"/>
      <c r="N226" s="88"/>
      <c r="O226" s="88"/>
      <c r="P226" s="75"/>
      <c r="Q226" s="194">
        <v>450000</v>
      </c>
      <c r="R226" s="190">
        <v>339000</v>
      </c>
      <c r="S226" s="193"/>
      <c r="T226" s="193"/>
      <c r="U226" s="193"/>
      <c r="V226" s="194">
        <v>339000</v>
      </c>
      <c r="W226" s="195">
        <f t="shared" si="102"/>
        <v>100</v>
      </c>
      <c r="X226" s="88">
        <v>0</v>
      </c>
      <c r="Y226" s="159"/>
    </row>
    <row r="227" spans="1:25" ht="23.25" hidden="1" customHeight="1" thickBot="1" x14ac:dyDescent="0.3">
      <c r="A227" s="14"/>
      <c r="B227" s="15"/>
      <c r="C227" s="16"/>
      <c r="D227" s="15"/>
      <c r="E227" s="15"/>
      <c r="F227" s="61" t="s">
        <v>419</v>
      </c>
      <c r="G227" s="83"/>
      <c r="H227" s="73" t="s">
        <v>420</v>
      </c>
      <c r="I227" s="88">
        <f>SUM(I228:I230)</f>
        <v>5242499.6500000004</v>
      </c>
      <c r="J227" s="88"/>
      <c r="K227" s="88"/>
      <c r="L227" s="75"/>
      <c r="M227" s="75"/>
      <c r="N227" s="88"/>
      <c r="O227" s="88"/>
      <c r="P227" s="75"/>
      <c r="Q227" s="194">
        <f>SUM(Q228)</f>
        <v>0</v>
      </c>
      <c r="R227" s="190"/>
      <c r="S227" s="193"/>
      <c r="T227" s="193"/>
      <c r="U227" s="193"/>
      <c r="V227" s="190"/>
      <c r="W227" s="195" t="e">
        <f t="shared" si="102"/>
        <v>#DIV/0!</v>
      </c>
      <c r="X227" s="88" t="e">
        <f t="shared" si="98"/>
        <v>#DIV/0!</v>
      </c>
      <c r="Y227" s="71"/>
    </row>
    <row r="228" spans="1:25" ht="24.75" hidden="1" customHeight="1" thickBot="1" x14ac:dyDescent="0.3">
      <c r="A228" s="14"/>
      <c r="B228" s="15"/>
      <c r="C228" s="16"/>
      <c r="D228" s="15"/>
      <c r="E228" s="15"/>
      <c r="F228" s="62" t="s">
        <v>421</v>
      </c>
      <c r="G228" s="83"/>
      <c r="H228" s="73" t="s">
        <v>422</v>
      </c>
      <c r="I228" s="88">
        <v>1242499.6499999999</v>
      </c>
      <c r="J228" s="88"/>
      <c r="K228" s="88"/>
      <c r="L228" s="75"/>
      <c r="M228" s="75"/>
      <c r="N228" s="88"/>
      <c r="O228" s="88"/>
      <c r="P228" s="75"/>
      <c r="Q228" s="194">
        <v>0</v>
      </c>
      <c r="R228" s="190">
        <v>0</v>
      </c>
      <c r="S228" s="193"/>
      <c r="T228" s="193"/>
      <c r="U228" s="193"/>
      <c r="V228" s="194">
        <v>0</v>
      </c>
      <c r="W228" s="195" t="e">
        <f t="shared" si="102"/>
        <v>#DIV/0!</v>
      </c>
      <c r="X228" s="88" t="e">
        <f t="shared" si="98"/>
        <v>#DIV/0!</v>
      </c>
      <c r="Y228" s="71"/>
    </row>
    <row r="229" spans="1:25" ht="34.5" customHeight="1" thickBot="1" x14ac:dyDescent="0.3">
      <c r="A229" s="14"/>
      <c r="B229" s="15"/>
      <c r="C229" s="16"/>
      <c r="D229" s="15"/>
      <c r="E229" s="15"/>
      <c r="F229" s="146" t="s">
        <v>524</v>
      </c>
      <c r="G229" s="24"/>
      <c r="H229" s="114" t="s">
        <v>525</v>
      </c>
      <c r="I229" s="82">
        <f>SUM(I230)</f>
        <v>2000000</v>
      </c>
      <c r="J229" s="146" t="s">
        <v>524</v>
      </c>
      <c r="K229" s="81"/>
      <c r="L229" s="114" t="s">
        <v>525</v>
      </c>
      <c r="M229" s="82">
        <f>SUM(M230)</f>
        <v>2000000</v>
      </c>
      <c r="N229" s="146" t="s">
        <v>524</v>
      </c>
      <c r="O229" s="81"/>
      <c r="P229" s="114" t="s">
        <v>525</v>
      </c>
      <c r="Q229" s="203">
        <f>SUM(Q230)</f>
        <v>2000000</v>
      </c>
      <c r="R229" s="203">
        <f t="shared" ref="R229:V229" si="105">SUM(R230)</f>
        <v>1449633.6</v>
      </c>
      <c r="S229" s="203">
        <f t="shared" si="105"/>
        <v>0</v>
      </c>
      <c r="T229" s="203">
        <f t="shared" si="105"/>
        <v>0</v>
      </c>
      <c r="U229" s="203">
        <f t="shared" si="105"/>
        <v>0</v>
      </c>
      <c r="V229" s="203">
        <f t="shared" si="105"/>
        <v>1449633.6</v>
      </c>
      <c r="W229" s="195">
        <f t="shared" si="102"/>
        <v>100</v>
      </c>
      <c r="X229" s="88">
        <f t="shared" si="98"/>
        <v>72.481679999999997</v>
      </c>
      <c r="Y229" s="71"/>
    </row>
    <row r="230" spans="1:25" ht="30.75" customHeight="1" thickBot="1" x14ac:dyDescent="0.3">
      <c r="A230" s="14"/>
      <c r="B230" s="15"/>
      <c r="C230" s="16"/>
      <c r="D230" s="15"/>
      <c r="E230" s="15"/>
      <c r="F230" s="64" t="s">
        <v>526</v>
      </c>
      <c r="G230" s="24"/>
      <c r="H230" s="73" t="s">
        <v>527</v>
      </c>
      <c r="I230" s="88">
        <v>2000000</v>
      </c>
      <c r="J230" s="64" t="s">
        <v>526</v>
      </c>
      <c r="K230" s="83"/>
      <c r="L230" s="73" t="s">
        <v>527</v>
      </c>
      <c r="M230" s="88">
        <v>2000000</v>
      </c>
      <c r="N230" s="64" t="s">
        <v>526</v>
      </c>
      <c r="O230" s="83"/>
      <c r="P230" s="73" t="s">
        <v>527</v>
      </c>
      <c r="Q230" s="194">
        <v>2000000</v>
      </c>
      <c r="R230" s="190">
        <v>1449633.6</v>
      </c>
      <c r="S230" s="193"/>
      <c r="T230" s="193"/>
      <c r="U230" s="193"/>
      <c r="V230" s="194">
        <v>1449633.6</v>
      </c>
      <c r="W230" s="195">
        <f t="shared" si="102"/>
        <v>100</v>
      </c>
      <c r="X230" s="88">
        <v>0</v>
      </c>
      <c r="Y230" s="71"/>
    </row>
    <row r="231" spans="1:25" ht="40.15" customHeight="1" x14ac:dyDescent="0.25">
      <c r="A231" s="14"/>
      <c r="B231" s="15"/>
      <c r="C231" s="16"/>
      <c r="D231" s="15"/>
      <c r="E231" s="15"/>
      <c r="F231" s="84" t="s">
        <v>465</v>
      </c>
      <c r="G231" s="24"/>
      <c r="H231" s="132" t="s">
        <v>466</v>
      </c>
      <c r="I231" s="38">
        <f>SUM(I232+I234+I236)</f>
        <v>20000</v>
      </c>
      <c r="J231" s="88"/>
      <c r="K231" s="88"/>
      <c r="L231" s="75"/>
      <c r="M231" s="75"/>
      <c r="N231" s="88"/>
      <c r="O231" s="88"/>
      <c r="P231" s="75"/>
      <c r="Q231" s="203">
        <f>SUM(Q232+Q234+Q236+Q238)</f>
        <v>95000</v>
      </c>
      <c r="R231" s="203">
        <f>SUM(R232+R234+R236+R238)</f>
        <v>50536</v>
      </c>
      <c r="S231" s="193"/>
      <c r="T231" s="193"/>
      <c r="U231" s="193"/>
      <c r="V231" s="203">
        <f>SUM(V232+V234+V236+V238)</f>
        <v>50536</v>
      </c>
      <c r="W231" s="204">
        <f t="shared" ref="W231:W274" si="106">SUM(V231/R231*100)</f>
        <v>100</v>
      </c>
      <c r="X231" s="88">
        <f t="shared" ref="X231:X274" si="107">SUM(V231/Q231*100)</f>
        <v>53.195789473684208</v>
      </c>
      <c r="Y231" s="71"/>
    </row>
    <row r="232" spans="1:25" ht="60.6" customHeight="1" x14ac:dyDescent="0.25">
      <c r="A232" s="14"/>
      <c r="B232" s="15"/>
      <c r="C232" s="16"/>
      <c r="D232" s="15"/>
      <c r="E232" s="15"/>
      <c r="F232" s="57" t="s">
        <v>467</v>
      </c>
      <c r="G232" s="24"/>
      <c r="H232" s="114" t="s">
        <v>468</v>
      </c>
      <c r="I232" s="38">
        <f>SUM(I233)</f>
        <v>10000</v>
      </c>
      <c r="J232" s="82"/>
      <c r="K232" s="82"/>
      <c r="L232" s="75"/>
      <c r="M232" s="75"/>
      <c r="N232" s="82"/>
      <c r="O232" s="82"/>
      <c r="P232" s="75"/>
      <c r="Q232" s="203">
        <f>SUM(Q233)</f>
        <v>10000</v>
      </c>
      <c r="R232" s="203">
        <f>SUM(R233)</f>
        <v>5380</v>
      </c>
      <c r="S232" s="202"/>
      <c r="T232" s="202"/>
      <c r="U232" s="202"/>
      <c r="V232" s="203">
        <f>SUM(V233)</f>
        <v>5380</v>
      </c>
      <c r="W232" s="204">
        <f t="shared" si="106"/>
        <v>100</v>
      </c>
      <c r="X232" s="88">
        <f t="shared" si="107"/>
        <v>53.800000000000004</v>
      </c>
      <c r="Y232" s="71"/>
    </row>
    <row r="233" spans="1:25" ht="60.6" customHeight="1" x14ac:dyDescent="0.25">
      <c r="A233" s="14"/>
      <c r="B233" s="15"/>
      <c r="C233" s="16"/>
      <c r="D233" s="15"/>
      <c r="E233" s="15"/>
      <c r="F233" s="63" t="s">
        <v>469</v>
      </c>
      <c r="G233" s="24"/>
      <c r="H233" s="73" t="s">
        <v>470</v>
      </c>
      <c r="I233" s="122">
        <v>10000</v>
      </c>
      <c r="J233" s="88"/>
      <c r="K233" s="88"/>
      <c r="L233" s="75"/>
      <c r="M233" s="75"/>
      <c r="N233" s="88"/>
      <c r="O233" s="88"/>
      <c r="P233" s="75"/>
      <c r="Q233" s="194">
        <v>10000</v>
      </c>
      <c r="R233" s="190">
        <v>5380</v>
      </c>
      <c r="S233" s="193"/>
      <c r="T233" s="193"/>
      <c r="U233" s="193"/>
      <c r="V233" s="194">
        <v>5380</v>
      </c>
      <c r="W233" s="195">
        <f t="shared" si="106"/>
        <v>100</v>
      </c>
      <c r="X233" s="88">
        <f t="shared" si="107"/>
        <v>53.800000000000004</v>
      </c>
      <c r="Y233" s="71"/>
    </row>
    <row r="234" spans="1:25" ht="60.6" customHeight="1" x14ac:dyDescent="0.25">
      <c r="A234" s="14"/>
      <c r="B234" s="15"/>
      <c r="C234" s="16"/>
      <c r="D234" s="15"/>
      <c r="E234" s="15"/>
      <c r="F234" s="57" t="s">
        <v>471</v>
      </c>
      <c r="G234" s="24"/>
      <c r="H234" s="114" t="s">
        <v>472</v>
      </c>
      <c r="I234" s="38">
        <f>SUM(I235)</f>
        <v>5000</v>
      </c>
      <c r="J234" s="82"/>
      <c r="K234" s="82"/>
      <c r="L234" s="75"/>
      <c r="M234" s="75"/>
      <c r="N234" s="82"/>
      <c r="O234" s="82"/>
      <c r="P234" s="75"/>
      <c r="Q234" s="203">
        <f>SUM(Q235)</f>
        <v>5000</v>
      </c>
      <c r="R234" s="203">
        <f>SUM(R235)</f>
        <v>4888</v>
      </c>
      <c r="S234" s="202"/>
      <c r="T234" s="202"/>
      <c r="U234" s="202"/>
      <c r="V234" s="203">
        <f>SUM(V235)</f>
        <v>4888</v>
      </c>
      <c r="W234" s="204">
        <f t="shared" si="106"/>
        <v>100</v>
      </c>
      <c r="X234" s="88">
        <f t="shared" si="107"/>
        <v>97.76</v>
      </c>
      <c r="Y234" s="71"/>
    </row>
    <row r="235" spans="1:25" ht="60.6" customHeight="1" x14ac:dyDescent="0.25">
      <c r="A235" s="14"/>
      <c r="B235" s="15"/>
      <c r="C235" s="16"/>
      <c r="D235" s="15"/>
      <c r="E235" s="15"/>
      <c r="F235" s="63" t="s">
        <v>473</v>
      </c>
      <c r="G235" s="24"/>
      <c r="H235" s="73" t="s">
        <v>474</v>
      </c>
      <c r="I235" s="122">
        <v>5000</v>
      </c>
      <c r="J235" s="88"/>
      <c r="K235" s="88"/>
      <c r="L235" s="75"/>
      <c r="M235" s="75"/>
      <c r="N235" s="88"/>
      <c r="O235" s="88"/>
      <c r="P235" s="75"/>
      <c r="Q235" s="194">
        <v>5000</v>
      </c>
      <c r="R235" s="190">
        <v>4888</v>
      </c>
      <c r="S235" s="193"/>
      <c r="T235" s="193"/>
      <c r="U235" s="193"/>
      <c r="V235" s="194">
        <v>4888</v>
      </c>
      <c r="W235" s="195">
        <f t="shared" si="106"/>
        <v>100</v>
      </c>
      <c r="X235" s="88">
        <f t="shared" si="107"/>
        <v>97.76</v>
      </c>
      <c r="Y235" s="71"/>
    </row>
    <row r="236" spans="1:25" ht="60.6" customHeight="1" x14ac:dyDescent="0.25">
      <c r="A236" s="14"/>
      <c r="B236" s="15"/>
      <c r="C236" s="16"/>
      <c r="D236" s="15"/>
      <c r="E236" s="15"/>
      <c r="F236" s="57" t="s">
        <v>496</v>
      </c>
      <c r="G236" s="24"/>
      <c r="H236" s="223" t="s">
        <v>475</v>
      </c>
      <c r="I236" s="145">
        <f>SUM(I237)</f>
        <v>5000</v>
      </c>
      <c r="J236" s="138"/>
      <c r="K236" s="138"/>
      <c r="L236" s="137"/>
      <c r="M236" s="137"/>
      <c r="N236" s="138"/>
      <c r="O236" s="138"/>
      <c r="P236" s="137"/>
      <c r="Q236" s="203">
        <f>SUM(Q237)</f>
        <v>20000</v>
      </c>
      <c r="R236" s="190">
        <f>SUM(R237)</f>
        <v>20000</v>
      </c>
      <c r="S236" s="193"/>
      <c r="T236" s="193"/>
      <c r="U236" s="193"/>
      <c r="V236" s="190">
        <f>SUM(V237)</f>
        <v>20000</v>
      </c>
      <c r="W236" s="195">
        <f t="shared" si="106"/>
        <v>100</v>
      </c>
      <c r="X236" s="88">
        <f t="shared" si="107"/>
        <v>100</v>
      </c>
      <c r="Y236" s="71"/>
    </row>
    <row r="237" spans="1:25" ht="60.6" customHeight="1" x14ac:dyDescent="0.25">
      <c r="A237" s="14"/>
      <c r="B237" s="15"/>
      <c r="C237" s="16"/>
      <c r="D237" s="15"/>
      <c r="E237" s="15"/>
      <c r="F237" s="63" t="s">
        <v>476</v>
      </c>
      <c r="G237" s="24"/>
      <c r="H237" s="73" t="s">
        <v>477</v>
      </c>
      <c r="I237" s="122">
        <v>5000</v>
      </c>
      <c r="J237" s="88"/>
      <c r="K237" s="88"/>
      <c r="L237" s="75"/>
      <c r="M237" s="75"/>
      <c r="N237" s="88"/>
      <c r="O237" s="88"/>
      <c r="P237" s="75"/>
      <c r="Q237" s="194">
        <v>20000</v>
      </c>
      <c r="R237" s="190">
        <v>20000</v>
      </c>
      <c r="S237" s="193"/>
      <c r="T237" s="193"/>
      <c r="U237" s="193"/>
      <c r="V237" s="194">
        <v>20000</v>
      </c>
      <c r="W237" s="195">
        <f t="shared" si="106"/>
        <v>100</v>
      </c>
      <c r="X237" s="88">
        <f t="shared" si="107"/>
        <v>100</v>
      </c>
      <c r="Y237" s="71"/>
    </row>
    <row r="238" spans="1:25" ht="31.9" customHeight="1" x14ac:dyDescent="0.25">
      <c r="A238" s="14"/>
      <c r="B238" s="15"/>
      <c r="C238" s="16"/>
      <c r="D238" s="15"/>
      <c r="E238" s="15"/>
      <c r="F238" s="57" t="s">
        <v>482</v>
      </c>
      <c r="G238" s="24"/>
      <c r="H238" s="114" t="s">
        <v>483</v>
      </c>
      <c r="I238" s="38"/>
      <c r="J238" s="82"/>
      <c r="K238" s="82"/>
      <c r="L238" s="75"/>
      <c r="M238" s="75"/>
      <c r="N238" s="82"/>
      <c r="O238" s="82"/>
      <c r="P238" s="75"/>
      <c r="Q238" s="203">
        <f>SUM(Q239)</f>
        <v>60000</v>
      </c>
      <c r="R238" s="199">
        <f>SUM(R239)</f>
        <v>20268</v>
      </c>
      <c r="S238" s="202"/>
      <c r="T238" s="202"/>
      <c r="U238" s="202"/>
      <c r="V238" s="199">
        <f>SUM(V239)</f>
        <v>20268</v>
      </c>
      <c r="W238" s="195">
        <f t="shared" si="106"/>
        <v>100</v>
      </c>
      <c r="X238" s="88">
        <v>0</v>
      </c>
      <c r="Y238" s="71"/>
    </row>
    <row r="239" spans="1:25" ht="45" customHeight="1" x14ac:dyDescent="0.25">
      <c r="A239" s="14"/>
      <c r="B239" s="15"/>
      <c r="C239" s="16"/>
      <c r="D239" s="15"/>
      <c r="E239" s="15"/>
      <c r="F239" s="63" t="s">
        <v>480</v>
      </c>
      <c r="G239" s="24"/>
      <c r="H239" s="73" t="s">
        <v>481</v>
      </c>
      <c r="I239" s="122">
        <v>59217.54</v>
      </c>
      <c r="J239" s="88"/>
      <c r="K239" s="88"/>
      <c r="L239" s="75"/>
      <c r="M239" s="75"/>
      <c r="N239" s="88"/>
      <c r="O239" s="88"/>
      <c r="P239" s="75"/>
      <c r="Q239" s="194">
        <v>60000</v>
      </c>
      <c r="R239" s="190">
        <v>20268</v>
      </c>
      <c r="S239" s="193"/>
      <c r="T239" s="193"/>
      <c r="U239" s="193"/>
      <c r="V239" s="190">
        <v>20268</v>
      </c>
      <c r="W239" s="195">
        <f t="shared" si="106"/>
        <v>100</v>
      </c>
      <c r="X239" s="88">
        <v>0</v>
      </c>
      <c r="Y239" s="71"/>
    </row>
    <row r="240" spans="1:25" ht="45" customHeight="1" x14ac:dyDescent="0.25">
      <c r="A240" s="14"/>
      <c r="B240" s="15"/>
      <c r="C240" s="16"/>
      <c r="D240" s="15"/>
      <c r="E240" s="15"/>
      <c r="F240" s="84" t="s">
        <v>528</v>
      </c>
      <c r="G240" s="24"/>
      <c r="H240" s="114" t="s">
        <v>529</v>
      </c>
      <c r="I240" s="38">
        <f>SUM(I241+I248+I255+I262+I264)</f>
        <v>11831500</v>
      </c>
      <c r="J240" s="88"/>
      <c r="K240" s="88"/>
      <c r="L240" s="75"/>
      <c r="M240" s="75"/>
      <c r="N240" s="88"/>
      <c r="O240" s="88"/>
      <c r="P240" s="75"/>
      <c r="Q240" s="203">
        <f>SUM(Q241+Q248+Q255+Q262+Q264)</f>
        <v>11831500</v>
      </c>
      <c r="R240" s="203">
        <f t="shared" ref="R240:V240" si="108">SUM(R241+R248+R255+R262+R264)</f>
        <v>7122840.7000000002</v>
      </c>
      <c r="S240" s="203">
        <f t="shared" si="108"/>
        <v>0</v>
      </c>
      <c r="T240" s="203">
        <f t="shared" si="108"/>
        <v>0</v>
      </c>
      <c r="U240" s="203">
        <f t="shared" si="108"/>
        <v>0</v>
      </c>
      <c r="V240" s="203">
        <f t="shared" si="108"/>
        <v>7122840.7000000002</v>
      </c>
      <c r="W240" s="195">
        <f t="shared" si="106"/>
        <v>100</v>
      </c>
      <c r="X240" s="88"/>
      <c r="Y240" s="71"/>
    </row>
    <row r="241" spans="1:25" ht="45" customHeight="1" x14ac:dyDescent="0.25">
      <c r="A241" s="14"/>
      <c r="B241" s="15"/>
      <c r="C241" s="16"/>
      <c r="D241" s="15"/>
      <c r="E241" s="15"/>
      <c r="F241" s="57" t="s">
        <v>530</v>
      </c>
      <c r="G241" s="24"/>
      <c r="H241" s="114" t="s">
        <v>531</v>
      </c>
      <c r="I241" s="38">
        <f>SUM(I242:I247)</f>
        <v>4597100</v>
      </c>
      <c r="J241" s="88"/>
      <c r="K241" s="88"/>
      <c r="L241" s="75"/>
      <c r="M241" s="75"/>
      <c r="N241" s="88"/>
      <c r="O241" s="88"/>
      <c r="P241" s="75"/>
      <c r="Q241" s="203">
        <f>SUM(Q242:Q247)</f>
        <v>4597100</v>
      </c>
      <c r="R241" s="203">
        <f t="shared" ref="R241:V241" si="109">SUM(R242:R247)</f>
        <v>277026.11</v>
      </c>
      <c r="S241" s="203">
        <f t="shared" si="109"/>
        <v>0</v>
      </c>
      <c r="T241" s="203">
        <f t="shared" si="109"/>
        <v>0</v>
      </c>
      <c r="U241" s="203">
        <f t="shared" si="109"/>
        <v>0</v>
      </c>
      <c r="V241" s="203">
        <f t="shared" si="109"/>
        <v>277026.11</v>
      </c>
      <c r="W241" s="195">
        <f t="shared" si="106"/>
        <v>100</v>
      </c>
      <c r="X241" s="88"/>
      <c r="Y241" s="71"/>
    </row>
    <row r="242" spans="1:25" ht="45" customHeight="1" x14ac:dyDescent="0.25">
      <c r="A242" s="14"/>
      <c r="B242" s="15"/>
      <c r="C242" s="16"/>
      <c r="D242" s="15"/>
      <c r="E242" s="15"/>
      <c r="F242" s="63" t="s">
        <v>532</v>
      </c>
      <c r="G242" s="24"/>
      <c r="H242" s="73" t="s">
        <v>533</v>
      </c>
      <c r="I242" s="122">
        <v>2000</v>
      </c>
      <c r="J242" s="88"/>
      <c r="K242" s="88"/>
      <c r="L242" s="75"/>
      <c r="M242" s="75"/>
      <c r="N242" s="88"/>
      <c r="O242" s="88"/>
      <c r="P242" s="75"/>
      <c r="Q242" s="194">
        <v>2000</v>
      </c>
      <c r="R242" s="190">
        <v>0</v>
      </c>
      <c r="S242" s="193"/>
      <c r="T242" s="193"/>
      <c r="U242" s="193"/>
      <c r="V242" s="190"/>
      <c r="W242" s="195">
        <v>0</v>
      </c>
      <c r="X242" s="88"/>
      <c r="Y242" s="71"/>
    </row>
    <row r="243" spans="1:25" ht="45" customHeight="1" x14ac:dyDescent="0.25">
      <c r="A243" s="14"/>
      <c r="B243" s="15"/>
      <c r="C243" s="16"/>
      <c r="D243" s="15"/>
      <c r="E243" s="15"/>
      <c r="F243" s="63" t="s">
        <v>534</v>
      </c>
      <c r="G243" s="24"/>
      <c r="H243" s="73" t="s">
        <v>535</v>
      </c>
      <c r="I243" s="122">
        <v>500</v>
      </c>
      <c r="J243" s="88"/>
      <c r="K243" s="88"/>
      <c r="L243" s="75"/>
      <c r="M243" s="75"/>
      <c r="N243" s="88"/>
      <c r="O243" s="88"/>
      <c r="P243" s="75"/>
      <c r="Q243" s="194">
        <v>500</v>
      </c>
      <c r="R243" s="190">
        <v>0</v>
      </c>
      <c r="S243" s="193"/>
      <c r="T243" s="193"/>
      <c r="U243" s="193"/>
      <c r="V243" s="190"/>
      <c r="W243" s="195">
        <v>0</v>
      </c>
      <c r="X243" s="88"/>
      <c r="Y243" s="71"/>
    </row>
    <row r="244" spans="1:25" ht="45" customHeight="1" x14ac:dyDescent="0.25">
      <c r="A244" s="14"/>
      <c r="B244" s="15"/>
      <c r="C244" s="16"/>
      <c r="D244" s="15"/>
      <c r="E244" s="15"/>
      <c r="F244" s="63" t="s">
        <v>536</v>
      </c>
      <c r="G244" s="24"/>
      <c r="H244" s="73" t="s">
        <v>537</v>
      </c>
      <c r="I244" s="122">
        <v>10000</v>
      </c>
      <c r="J244" s="88"/>
      <c r="K244" s="88"/>
      <c r="L244" s="75"/>
      <c r="M244" s="75"/>
      <c r="N244" s="88"/>
      <c r="O244" s="88"/>
      <c r="P244" s="75"/>
      <c r="Q244" s="194">
        <v>10000</v>
      </c>
      <c r="R244" s="190">
        <v>0</v>
      </c>
      <c r="S244" s="193"/>
      <c r="T244" s="193"/>
      <c r="U244" s="193"/>
      <c r="V244" s="190"/>
      <c r="W244" s="195">
        <v>0</v>
      </c>
      <c r="X244" s="88"/>
      <c r="Y244" s="71"/>
    </row>
    <row r="245" spans="1:25" ht="45" customHeight="1" x14ac:dyDescent="0.25">
      <c r="A245" s="14"/>
      <c r="B245" s="15"/>
      <c r="C245" s="16"/>
      <c r="D245" s="15"/>
      <c r="E245" s="15"/>
      <c r="F245" s="63" t="s">
        <v>538</v>
      </c>
      <c r="G245" s="24"/>
      <c r="H245" s="73" t="s">
        <v>539</v>
      </c>
      <c r="I245" s="122">
        <v>312600</v>
      </c>
      <c r="J245" s="88"/>
      <c r="K245" s="88"/>
      <c r="L245" s="75"/>
      <c r="M245" s="75"/>
      <c r="N245" s="88"/>
      <c r="O245" s="88"/>
      <c r="P245" s="75"/>
      <c r="Q245" s="194">
        <v>312600</v>
      </c>
      <c r="R245" s="190">
        <v>133769.70000000001</v>
      </c>
      <c r="S245" s="193"/>
      <c r="T245" s="193"/>
      <c r="U245" s="193"/>
      <c r="V245" s="190">
        <v>133769.70000000001</v>
      </c>
      <c r="W245" s="195">
        <f t="shared" si="106"/>
        <v>100</v>
      </c>
      <c r="X245" s="88"/>
      <c r="Y245" s="71"/>
    </row>
    <row r="246" spans="1:25" ht="45" customHeight="1" x14ac:dyDescent="0.25">
      <c r="A246" s="14"/>
      <c r="B246" s="15"/>
      <c r="C246" s="16"/>
      <c r="D246" s="15"/>
      <c r="E246" s="15"/>
      <c r="F246" s="63" t="s">
        <v>540</v>
      </c>
      <c r="G246" s="24"/>
      <c r="H246" s="73" t="s">
        <v>541</v>
      </c>
      <c r="I246" s="122">
        <v>4242000</v>
      </c>
      <c r="J246" s="88"/>
      <c r="K246" s="88"/>
      <c r="L246" s="75"/>
      <c r="M246" s="75"/>
      <c r="N246" s="88"/>
      <c r="O246" s="88"/>
      <c r="P246" s="75"/>
      <c r="Q246" s="194">
        <v>4242000</v>
      </c>
      <c r="R246" s="190">
        <v>143256.41</v>
      </c>
      <c r="S246" s="193"/>
      <c r="T246" s="193"/>
      <c r="U246" s="193"/>
      <c r="V246" s="190">
        <v>143256.41</v>
      </c>
      <c r="W246" s="195">
        <f t="shared" si="106"/>
        <v>100</v>
      </c>
      <c r="X246" s="88"/>
      <c r="Y246" s="71"/>
    </row>
    <row r="247" spans="1:25" ht="45" customHeight="1" x14ac:dyDescent="0.25">
      <c r="A247" s="14"/>
      <c r="B247" s="15"/>
      <c r="C247" s="16"/>
      <c r="D247" s="15"/>
      <c r="E247" s="15"/>
      <c r="F247" s="63" t="s">
        <v>542</v>
      </c>
      <c r="G247" s="24"/>
      <c r="H247" s="73" t="s">
        <v>543</v>
      </c>
      <c r="I247" s="122">
        <v>30000</v>
      </c>
      <c r="J247" s="88"/>
      <c r="K247" s="88"/>
      <c r="L247" s="75"/>
      <c r="M247" s="75"/>
      <c r="N247" s="88"/>
      <c r="O247" s="88"/>
      <c r="P247" s="75"/>
      <c r="Q247" s="194">
        <v>30000</v>
      </c>
      <c r="R247" s="190">
        <v>0</v>
      </c>
      <c r="S247" s="193"/>
      <c r="T247" s="193"/>
      <c r="U247" s="193"/>
      <c r="V247" s="190">
        <v>0</v>
      </c>
      <c r="W247" s="195">
        <v>0</v>
      </c>
      <c r="X247" s="88"/>
      <c r="Y247" s="71"/>
    </row>
    <row r="248" spans="1:25" ht="45" customHeight="1" x14ac:dyDescent="0.25">
      <c r="A248" s="14"/>
      <c r="B248" s="15"/>
      <c r="C248" s="16"/>
      <c r="D248" s="15"/>
      <c r="E248" s="15"/>
      <c r="F248" s="57" t="s">
        <v>544</v>
      </c>
      <c r="G248" s="24"/>
      <c r="H248" s="114" t="s">
        <v>545</v>
      </c>
      <c r="I248" s="38">
        <f>SUM(I249:I254)</f>
        <v>101000</v>
      </c>
      <c r="J248" s="88"/>
      <c r="K248" s="88"/>
      <c r="L248" s="75"/>
      <c r="M248" s="75"/>
      <c r="N248" s="88"/>
      <c r="O248" s="88"/>
      <c r="P248" s="75"/>
      <c r="Q248" s="203">
        <f>SUM(Q249:Q254)</f>
        <v>101000</v>
      </c>
      <c r="R248" s="203">
        <f t="shared" ref="R248:V248" si="110">SUM(R249:R254)</f>
        <v>50996.3</v>
      </c>
      <c r="S248" s="203">
        <f t="shared" si="110"/>
        <v>0</v>
      </c>
      <c r="T248" s="203">
        <f t="shared" si="110"/>
        <v>0</v>
      </c>
      <c r="U248" s="203">
        <f t="shared" si="110"/>
        <v>0</v>
      </c>
      <c r="V248" s="203">
        <f t="shared" si="110"/>
        <v>50996.3</v>
      </c>
      <c r="W248" s="195">
        <f t="shared" si="106"/>
        <v>100</v>
      </c>
      <c r="X248" s="88"/>
      <c r="Y248" s="71"/>
    </row>
    <row r="249" spans="1:25" ht="45" customHeight="1" x14ac:dyDescent="0.25">
      <c r="A249" s="14"/>
      <c r="B249" s="15"/>
      <c r="C249" s="16"/>
      <c r="D249" s="15"/>
      <c r="E249" s="15"/>
      <c r="F249" s="63" t="s">
        <v>546</v>
      </c>
      <c r="G249" s="24"/>
      <c r="H249" s="73" t="s">
        <v>547</v>
      </c>
      <c r="I249" s="122">
        <v>2000</v>
      </c>
      <c r="J249" s="88"/>
      <c r="K249" s="88"/>
      <c r="L249" s="75"/>
      <c r="M249" s="75"/>
      <c r="N249" s="88"/>
      <c r="O249" s="88"/>
      <c r="P249" s="75"/>
      <c r="Q249" s="194">
        <v>2000</v>
      </c>
      <c r="R249" s="190">
        <v>0</v>
      </c>
      <c r="S249" s="193"/>
      <c r="T249" s="193"/>
      <c r="U249" s="193"/>
      <c r="V249" s="190"/>
      <c r="W249" s="195">
        <v>0</v>
      </c>
      <c r="X249" s="88"/>
      <c r="Y249" s="71"/>
    </row>
    <row r="250" spans="1:25" ht="45" customHeight="1" x14ac:dyDescent="0.25">
      <c r="A250" s="14"/>
      <c r="B250" s="15"/>
      <c r="C250" s="16"/>
      <c r="D250" s="15"/>
      <c r="E250" s="15"/>
      <c r="F250" s="63" t="s">
        <v>548</v>
      </c>
      <c r="G250" s="24"/>
      <c r="H250" s="73" t="s">
        <v>549</v>
      </c>
      <c r="I250" s="122">
        <v>26000</v>
      </c>
      <c r="J250" s="88"/>
      <c r="K250" s="88"/>
      <c r="L250" s="75"/>
      <c r="M250" s="75"/>
      <c r="N250" s="88"/>
      <c r="O250" s="88"/>
      <c r="P250" s="75"/>
      <c r="Q250" s="194">
        <v>26000</v>
      </c>
      <c r="R250" s="190">
        <v>26000</v>
      </c>
      <c r="S250" s="193"/>
      <c r="T250" s="193"/>
      <c r="U250" s="193"/>
      <c r="V250" s="190">
        <v>26000</v>
      </c>
      <c r="W250" s="195">
        <f t="shared" si="106"/>
        <v>100</v>
      </c>
      <c r="X250" s="88"/>
      <c r="Y250" s="71"/>
    </row>
    <row r="251" spans="1:25" ht="45" customHeight="1" x14ac:dyDescent="0.25">
      <c r="A251" s="14"/>
      <c r="B251" s="15"/>
      <c r="C251" s="16"/>
      <c r="D251" s="15"/>
      <c r="E251" s="15"/>
      <c r="F251" s="63" t="s">
        <v>550</v>
      </c>
      <c r="G251" s="24"/>
      <c r="H251" s="73" t="s">
        <v>551</v>
      </c>
      <c r="I251" s="122">
        <v>25000</v>
      </c>
      <c r="J251" s="88"/>
      <c r="K251" s="88"/>
      <c r="L251" s="75"/>
      <c r="M251" s="75"/>
      <c r="N251" s="88"/>
      <c r="O251" s="88"/>
      <c r="P251" s="75"/>
      <c r="Q251" s="194">
        <v>25000</v>
      </c>
      <c r="R251" s="190">
        <v>24996.3</v>
      </c>
      <c r="S251" s="193"/>
      <c r="T251" s="193"/>
      <c r="U251" s="193"/>
      <c r="V251" s="190">
        <v>24996.3</v>
      </c>
      <c r="W251" s="195">
        <f t="shared" si="106"/>
        <v>100</v>
      </c>
      <c r="X251" s="88"/>
      <c r="Y251" s="71"/>
    </row>
    <row r="252" spans="1:25" ht="45" customHeight="1" x14ac:dyDescent="0.25">
      <c r="A252" s="14"/>
      <c r="B252" s="15"/>
      <c r="C252" s="16"/>
      <c r="D252" s="15"/>
      <c r="E252" s="15"/>
      <c r="F252" s="63" t="s">
        <v>552</v>
      </c>
      <c r="G252" s="24"/>
      <c r="H252" s="73" t="s">
        <v>553</v>
      </c>
      <c r="I252" s="122">
        <v>24000</v>
      </c>
      <c r="J252" s="88"/>
      <c r="K252" s="88"/>
      <c r="L252" s="75"/>
      <c r="M252" s="75"/>
      <c r="N252" s="88"/>
      <c r="O252" s="88"/>
      <c r="P252" s="75"/>
      <c r="Q252" s="194">
        <v>24000</v>
      </c>
      <c r="R252" s="190">
        <v>0</v>
      </c>
      <c r="S252" s="193"/>
      <c r="T252" s="193"/>
      <c r="U252" s="193"/>
      <c r="V252" s="190"/>
      <c r="W252" s="195">
        <v>0</v>
      </c>
      <c r="X252" s="88"/>
      <c r="Y252" s="71"/>
    </row>
    <row r="253" spans="1:25" ht="45" customHeight="1" x14ac:dyDescent="0.25">
      <c r="A253" s="14"/>
      <c r="B253" s="15"/>
      <c r="C253" s="16"/>
      <c r="D253" s="15"/>
      <c r="E253" s="15"/>
      <c r="F253" s="63" t="s">
        <v>554</v>
      </c>
      <c r="G253" s="24"/>
      <c r="H253" s="73" t="s">
        <v>555</v>
      </c>
      <c r="I253" s="122">
        <v>12000</v>
      </c>
      <c r="J253" s="88"/>
      <c r="K253" s="88"/>
      <c r="L253" s="75"/>
      <c r="M253" s="75"/>
      <c r="N253" s="88"/>
      <c r="O253" s="88"/>
      <c r="P253" s="75"/>
      <c r="Q253" s="194">
        <v>12000</v>
      </c>
      <c r="R253" s="190">
        <v>0</v>
      </c>
      <c r="S253" s="193"/>
      <c r="T253" s="193"/>
      <c r="U253" s="193"/>
      <c r="V253" s="190"/>
      <c r="W253" s="195">
        <v>0</v>
      </c>
      <c r="X253" s="88"/>
      <c r="Y253" s="71"/>
    </row>
    <row r="254" spans="1:25" ht="45" customHeight="1" x14ac:dyDescent="0.25">
      <c r="A254" s="14"/>
      <c r="B254" s="15"/>
      <c r="C254" s="16"/>
      <c r="D254" s="15"/>
      <c r="E254" s="15"/>
      <c r="F254" s="63" t="s">
        <v>556</v>
      </c>
      <c r="G254" s="24"/>
      <c r="H254" s="73" t="s">
        <v>557</v>
      </c>
      <c r="I254" s="122">
        <v>12000</v>
      </c>
      <c r="J254" s="88"/>
      <c r="K254" s="88"/>
      <c r="L254" s="75"/>
      <c r="M254" s="75"/>
      <c r="N254" s="88"/>
      <c r="O254" s="88"/>
      <c r="P254" s="75"/>
      <c r="Q254" s="194">
        <v>12000</v>
      </c>
      <c r="R254" s="190">
        <v>0</v>
      </c>
      <c r="S254" s="193"/>
      <c r="T254" s="193"/>
      <c r="U254" s="193"/>
      <c r="V254" s="190"/>
      <c r="W254" s="195">
        <v>0</v>
      </c>
      <c r="X254" s="88"/>
      <c r="Y254" s="71"/>
    </row>
    <row r="255" spans="1:25" ht="45" customHeight="1" x14ac:dyDescent="0.25">
      <c r="A255" s="14"/>
      <c r="B255" s="15"/>
      <c r="C255" s="16"/>
      <c r="D255" s="15"/>
      <c r="E255" s="15"/>
      <c r="F255" s="57" t="s">
        <v>558</v>
      </c>
      <c r="G255" s="24"/>
      <c r="H255" s="114" t="s">
        <v>559</v>
      </c>
      <c r="I255" s="38">
        <f>SUM(I256:I261)</f>
        <v>7071400</v>
      </c>
      <c r="J255" s="88"/>
      <c r="K255" s="88"/>
      <c r="L255" s="75"/>
      <c r="M255" s="75"/>
      <c r="N255" s="88"/>
      <c r="O255" s="88"/>
      <c r="P255" s="75"/>
      <c r="Q255" s="203">
        <f>SUM(Q256:Q261)</f>
        <v>7071400</v>
      </c>
      <c r="R255" s="203">
        <f t="shared" ref="R255:V255" si="111">SUM(R256:R261)</f>
        <v>6734836.29</v>
      </c>
      <c r="S255" s="203">
        <f t="shared" si="111"/>
        <v>0</v>
      </c>
      <c r="T255" s="203">
        <f t="shared" si="111"/>
        <v>0</v>
      </c>
      <c r="U255" s="203">
        <f t="shared" si="111"/>
        <v>0</v>
      </c>
      <c r="V255" s="203">
        <f t="shared" si="111"/>
        <v>6734836.29</v>
      </c>
      <c r="W255" s="195">
        <f t="shared" si="106"/>
        <v>100</v>
      </c>
      <c r="X255" s="88"/>
      <c r="Y255" s="71"/>
    </row>
    <row r="256" spans="1:25" ht="45" customHeight="1" x14ac:dyDescent="0.25">
      <c r="A256" s="14"/>
      <c r="B256" s="15"/>
      <c r="C256" s="16"/>
      <c r="D256" s="15"/>
      <c r="E256" s="15"/>
      <c r="F256" s="63" t="s">
        <v>560</v>
      </c>
      <c r="G256" s="24"/>
      <c r="H256" s="73" t="s">
        <v>561</v>
      </c>
      <c r="I256" s="122">
        <v>2000</v>
      </c>
      <c r="J256" s="88"/>
      <c r="K256" s="88"/>
      <c r="L256" s="75"/>
      <c r="M256" s="75"/>
      <c r="N256" s="88"/>
      <c r="O256" s="88"/>
      <c r="P256" s="75"/>
      <c r="Q256" s="194">
        <v>2000</v>
      </c>
      <c r="R256" s="190">
        <v>0</v>
      </c>
      <c r="S256" s="193"/>
      <c r="T256" s="193"/>
      <c r="U256" s="193"/>
      <c r="V256" s="190"/>
      <c r="W256" s="195">
        <v>0</v>
      </c>
      <c r="X256" s="88"/>
      <c r="Y256" s="71"/>
    </row>
    <row r="257" spans="1:25" ht="45" customHeight="1" x14ac:dyDescent="0.25">
      <c r="A257" s="14"/>
      <c r="B257" s="15"/>
      <c r="C257" s="16"/>
      <c r="D257" s="15"/>
      <c r="E257" s="15"/>
      <c r="F257" s="63" t="s">
        <v>562</v>
      </c>
      <c r="G257" s="24"/>
      <c r="H257" s="73" t="s">
        <v>563</v>
      </c>
      <c r="I257" s="122">
        <v>10000</v>
      </c>
      <c r="J257" s="88"/>
      <c r="K257" s="88"/>
      <c r="L257" s="75"/>
      <c r="M257" s="75"/>
      <c r="N257" s="88"/>
      <c r="O257" s="88"/>
      <c r="P257" s="75"/>
      <c r="Q257" s="194">
        <v>10000</v>
      </c>
      <c r="R257" s="190">
        <v>0</v>
      </c>
      <c r="S257" s="193"/>
      <c r="T257" s="193"/>
      <c r="U257" s="193"/>
      <c r="V257" s="190"/>
      <c r="W257" s="195">
        <v>0</v>
      </c>
      <c r="X257" s="88"/>
      <c r="Y257" s="71"/>
    </row>
    <row r="258" spans="1:25" ht="45" customHeight="1" x14ac:dyDescent="0.25">
      <c r="A258" s="14"/>
      <c r="B258" s="15"/>
      <c r="C258" s="16"/>
      <c r="D258" s="15"/>
      <c r="E258" s="15"/>
      <c r="F258" s="63" t="s">
        <v>564</v>
      </c>
      <c r="G258" s="24"/>
      <c r="H258" s="73" t="s">
        <v>565</v>
      </c>
      <c r="I258" s="122">
        <v>100000</v>
      </c>
      <c r="J258" s="88"/>
      <c r="K258" s="88"/>
      <c r="L258" s="75"/>
      <c r="M258" s="75"/>
      <c r="N258" s="88"/>
      <c r="O258" s="88"/>
      <c r="P258" s="75"/>
      <c r="Q258" s="194">
        <v>100000</v>
      </c>
      <c r="R258" s="190">
        <v>75524</v>
      </c>
      <c r="S258" s="193"/>
      <c r="T258" s="193"/>
      <c r="U258" s="193"/>
      <c r="V258" s="190">
        <v>75524</v>
      </c>
      <c r="W258" s="195">
        <f t="shared" si="106"/>
        <v>100</v>
      </c>
      <c r="X258" s="88"/>
      <c r="Y258" s="71"/>
    </row>
    <row r="259" spans="1:25" ht="45" customHeight="1" x14ac:dyDescent="0.25">
      <c r="A259" s="14"/>
      <c r="B259" s="15"/>
      <c r="C259" s="16"/>
      <c r="D259" s="15"/>
      <c r="E259" s="15"/>
      <c r="F259" s="63" t="s">
        <v>566</v>
      </c>
      <c r="G259" s="24"/>
      <c r="H259" s="73" t="s">
        <v>567</v>
      </c>
      <c r="I259" s="122">
        <v>25000</v>
      </c>
      <c r="J259" s="88"/>
      <c r="K259" s="88"/>
      <c r="L259" s="75"/>
      <c r="M259" s="75"/>
      <c r="N259" s="88"/>
      <c r="O259" s="88"/>
      <c r="P259" s="75"/>
      <c r="Q259" s="194">
        <v>25000</v>
      </c>
      <c r="R259" s="190">
        <v>24920</v>
      </c>
      <c r="S259" s="193"/>
      <c r="T259" s="193"/>
      <c r="U259" s="193"/>
      <c r="V259" s="190">
        <v>24920</v>
      </c>
      <c r="W259" s="195">
        <f t="shared" si="106"/>
        <v>100</v>
      </c>
      <c r="X259" s="88"/>
      <c r="Y259" s="71"/>
    </row>
    <row r="260" spans="1:25" ht="45" customHeight="1" x14ac:dyDescent="0.25">
      <c r="A260" s="14"/>
      <c r="B260" s="15"/>
      <c r="C260" s="16"/>
      <c r="D260" s="15"/>
      <c r="E260" s="15"/>
      <c r="F260" s="63" t="s">
        <v>568</v>
      </c>
      <c r="G260" s="24"/>
      <c r="H260" s="73" t="s">
        <v>569</v>
      </c>
      <c r="I260" s="122">
        <v>672400</v>
      </c>
      <c r="J260" s="88"/>
      <c r="K260" s="88"/>
      <c r="L260" s="75"/>
      <c r="M260" s="75"/>
      <c r="N260" s="88"/>
      <c r="O260" s="88"/>
      <c r="P260" s="75"/>
      <c r="Q260" s="194">
        <v>672400</v>
      </c>
      <c r="R260" s="190">
        <v>268520.3</v>
      </c>
      <c r="S260" s="193"/>
      <c r="T260" s="193"/>
      <c r="U260" s="193"/>
      <c r="V260" s="190">
        <v>268520.3</v>
      </c>
      <c r="W260" s="195">
        <f t="shared" si="106"/>
        <v>100</v>
      </c>
      <c r="X260" s="88"/>
      <c r="Y260" s="71"/>
    </row>
    <row r="261" spans="1:25" ht="45" customHeight="1" x14ac:dyDescent="0.25">
      <c r="A261" s="14"/>
      <c r="B261" s="15"/>
      <c r="C261" s="16"/>
      <c r="D261" s="15"/>
      <c r="E261" s="15"/>
      <c r="F261" s="63" t="s">
        <v>570</v>
      </c>
      <c r="G261" s="24"/>
      <c r="H261" s="73" t="s">
        <v>571</v>
      </c>
      <c r="I261" s="122">
        <v>6262000</v>
      </c>
      <c r="J261" s="88"/>
      <c r="K261" s="88"/>
      <c r="L261" s="75"/>
      <c r="M261" s="75"/>
      <c r="N261" s="88"/>
      <c r="O261" s="88"/>
      <c r="P261" s="75"/>
      <c r="Q261" s="194">
        <v>6262000</v>
      </c>
      <c r="R261" s="190">
        <v>6365871.9900000002</v>
      </c>
      <c r="S261" s="193"/>
      <c r="T261" s="193"/>
      <c r="U261" s="193"/>
      <c r="V261" s="190">
        <v>6365871.9900000002</v>
      </c>
      <c r="W261" s="195">
        <f t="shared" si="106"/>
        <v>100</v>
      </c>
      <c r="X261" s="88"/>
      <c r="Y261" s="71"/>
    </row>
    <row r="262" spans="1:25" ht="45" customHeight="1" x14ac:dyDescent="0.25">
      <c r="A262" s="14"/>
      <c r="B262" s="15"/>
      <c r="C262" s="16"/>
      <c r="D262" s="15"/>
      <c r="E262" s="15"/>
      <c r="F262" s="57" t="s">
        <v>572</v>
      </c>
      <c r="G262" s="24"/>
      <c r="H262" s="114" t="s">
        <v>573</v>
      </c>
      <c r="I262" s="38">
        <f>SUM(I263)</f>
        <v>40000</v>
      </c>
      <c r="J262" s="88"/>
      <c r="K262" s="88"/>
      <c r="L262" s="75"/>
      <c r="M262" s="75"/>
      <c r="N262" s="88"/>
      <c r="O262" s="88"/>
      <c r="P262" s="75"/>
      <c r="Q262" s="203">
        <f>SUM(Q263)</f>
        <v>40000</v>
      </c>
      <c r="R262" s="203">
        <f t="shared" ref="R262:V262" si="112">SUM(R263)</f>
        <v>40000</v>
      </c>
      <c r="S262" s="203">
        <f t="shared" si="112"/>
        <v>0</v>
      </c>
      <c r="T262" s="203">
        <f t="shared" si="112"/>
        <v>0</v>
      </c>
      <c r="U262" s="203">
        <f t="shared" si="112"/>
        <v>0</v>
      </c>
      <c r="V262" s="203">
        <f t="shared" si="112"/>
        <v>40000</v>
      </c>
      <c r="W262" s="195">
        <f t="shared" si="106"/>
        <v>100</v>
      </c>
      <c r="X262" s="88"/>
      <c r="Y262" s="71"/>
    </row>
    <row r="263" spans="1:25" ht="45" customHeight="1" x14ac:dyDescent="0.25">
      <c r="A263" s="14"/>
      <c r="B263" s="15"/>
      <c r="C263" s="16"/>
      <c r="D263" s="15"/>
      <c r="E263" s="15"/>
      <c r="F263" s="63" t="s">
        <v>574</v>
      </c>
      <c r="G263" s="24"/>
      <c r="H263" s="73" t="s">
        <v>575</v>
      </c>
      <c r="I263" s="122">
        <v>40000</v>
      </c>
      <c r="J263" s="88"/>
      <c r="K263" s="88"/>
      <c r="L263" s="75"/>
      <c r="M263" s="75"/>
      <c r="N263" s="88"/>
      <c r="O263" s="88"/>
      <c r="P263" s="75"/>
      <c r="Q263" s="194">
        <v>40000</v>
      </c>
      <c r="R263" s="190">
        <v>40000</v>
      </c>
      <c r="S263" s="193"/>
      <c r="T263" s="193"/>
      <c r="U263" s="193"/>
      <c r="V263" s="190">
        <v>40000</v>
      </c>
      <c r="W263" s="195">
        <f t="shared" si="106"/>
        <v>100</v>
      </c>
      <c r="X263" s="88"/>
      <c r="Y263" s="71"/>
    </row>
    <row r="264" spans="1:25" ht="45" customHeight="1" x14ac:dyDescent="0.25">
      <c r="A264" s="14"/>
      <c r="B264" s="15"/>
      <c r="C264" s="16"/>
      <c r="D264" s="15"/>
      <c r="E264" s="15"/>
      <c r="F264" s="57" t="s">
        <v>576</v>
      </c>
      <c r="G264" s="24"/>
      <c r="H264" s="114" t="s">
        <v>577</v>
      </c>
      <c r="I264" s="38">
        <f>SUM(I265:I267)</f>
        <v>22000</v>
      </c>
      <c r="J264" s="88"/>
      <c r="K264" s="88"/>
      <c r="L264" s="75"/>
      <c r="M264" s="75"/>
      <c r="N264" s="88"/>
      <c r="O264" s="88"/>
      <c r="P264" s="75"/>
      <c r="Q264" s="203">
        <f>SUM(Q265:Q267)</f>
        <v>22000</v>
      </c>
      <c r="R264" s="203">
        <f t="shared" ref="R264:V264" si="113">SUM(R265:R267)</f>
        <v>19982</v>
      </c>
      <c r="S264" s="203">
        <f t="shared" si="113"/>
        <v>0</v>
      </c>
      <c r="T264" s="203">
        <f t="shared" si="113"/>
        <v>0</v>
      </c>
      <c r="U264" s="203">
        <f t="shared" si="113"/>
        <v>0</v>
      </c>
      <c r="V264" s="203">
        <f t="shared" si="113"/>
        <v>19982</v>
      </c>
      <c r="W264" s="195">
        <f t="shared" si="106"/>
        <v>100</v>
      </c>
      <c r="X264" s="88"/>
      <c r="Y264" s="71"/>
    </row>
    <row r="265" spans="1:25" ht="45" customHeight="1" x14ac:dyDescent="0.25">
      <c r="A265" s="14"/>
      <c r="B265" s="15"/>
      <c r="C265" s="16"/>
      <c r="D265" s="15"/>
      <c r="E265" s="15"/>
      <c r="F265" s="63" t="s">
        <v>578</v>
      </c>
      <c r="G265" s="24"/>
      <c r="H265" s="73" t="s">
        <v>579</v>
      </c>
      <c r="I265" s="122">
        <v>2000</v>
      </c>
      <c r="J265" s="88"/>
      <c r="K265" s="88"/>
      <c r="L265" s="75"/>
      <c r="M265" s="75"/>
      <c r="N265" s="88"/>
      <c r="O265" s="88"/>
      <c r="P265" s="75"/>
      <c r="Q265" s="194">
        <v>2000</v>
      </c>
      <c r="R265" s="190">
        <v>0</v>
      </c>
      <c r="S265" s="193"/>
      <c r="T265" s="193"/>
      <c r="U265" s="193"/>
      <c r="V265" s="190"/>
      <c r="W265" s="195">
        <v>0</v>
      </c>
      <c r="X265" s="88"/>
      <c r="Y265" s="71"/>
    </row>
    <row r="266" spans="1:25" ht="45" customHeight="1" x14ac:dyDescent="0.25">
      <c r="A266" s="14"/>
      <c r="B266" s="15"/>
      <c r="C266" s="16"/>
      <c r="D266" s="15"/>
      <c r="E266" s="15"/>
      <c r="F266" s="63" t="s">
        <v>580</v>
      </c>
      <c r="G266" s="24"/>
      <c r="H266" s="73" t="s">
        <v>581</v>
      </c>
      <c r="I266" s="122">
        <v>10000</v>
      </c>
      <c r="J266" s="88"/>
      <c r="K266" s="88"/>
      <c r="L266" s="75"/>
      <c r="M266" s="75"/>
      <c r="N266" s="88"/>
      <c r="O266" s="88"/>
      <c r="P266" s="75"/>
      <c r="Q266" s="194">
        <v>10000</v>
      </c>
      <c r="R266" s="190">
        <v>10000</v>
      </c>
      <c r="S266" s="193"/>
      <c r="T266" s="193"/>
      <c r="U266" s="193"/>
      <c r="V266" s="190">
        <v>10000</v>
      </c>
      <c r="W266" s="195">
        <f t="shared" si="106"/>
        <v>100</v>
      </c>
      <c r="X266" s="88"/>
      <c r="Y266" s="71"/>
    </row>
    <row r="267" spans="1:25" ht="45" customHeight="1" x14ac:dyDescent="0.25">
      <c r="A267" s="14"/>
      <c r="B267" s="15"/>
      <c r="C267" s="16"/>
      <c r="D267" s="15"/>
      <c r="E267" s="15"/>
      <c r="F267" s="63" t="s">
        <v>582</v>
      </c>
      <c r="G267" s="24"/>
      <c r="H267" s="73" t="s">
        <v>583</v>
      </c>
      <c r="I267" s="122">
        <v>10000</v>
      </c>
      <c r="J267" s="88"/>
      <c r="K267" s="88"/>
      <c r="L267" s="75"/>
      <c r="M267" s="75"/>
      <c r="N267" s="88"/>
      <c r="O267" s="88"/>
      <c r="P267" s="75"/>
      <c r="Q267" s="194">
        <v>10000</v>
      </c>
      <c r="R267" s="190">
        <v>9982</v>
      </c>
      <c r="S267" s="193"/>
      <c r="T267" s="193"/>
      <c r="U267" s="193"/>
      <c r="V267" s="190">
        <v>9982</v>
      </c>
      <c r="W267" s="195">
        <f t="shared" si="106"/>
        <v>100</v>
      </c>
      <c r="X267" s="88"/>
      <c r="Y267" s="71"/>
    </row>
    <row r="268" spans="1:25" ht="79.150000000000006" customHeight="1" x14ac:dyDescent="0.25">
      <c r="A268" s="14"/>
      <c r="B268" s="15"/>
      <c r="C268" s="16"/>
      <c r="D268" s="15"/>
      <c r="E268" s="15"/>
      <c r="F268" s="84" t="s">
        <v>484</v>
      </c>
      <c r="G268" s="24"/>
      <c r="H268" s="131" t="s">
        <v>485</v>
      </c>
      <c r="I268" s="122"/>
      <c r="J268" s="88"/>
      <c r="K268" s="88"/>
      <c r="L268" s="75"/>
      <c r="M268" s="75"/>
      <c r="N268" s="88"/>
      <c r="O268" s="88"/>
      <c r="P268" s="75"/>
      <c r="Q268" s="218">
        <f>SUM(Q269+Q272)</f>
        <v>60000</v>
      </c>
      <c r="R268" s="218">
        <f>SUM(R269+R272)</f>
        <v>60000</v>
      </c>
      <c r="S268" s="193"/>
      <c r="T268" s="193"/>
      <c r="U268" s="193"/>
      <c r="V268" s="219">
        <f>SUM(V269+V272)</f>
        <v>60000</v>
      </c>
      <c r="W268" s="220">
        <f t="shared" si="106"/>
        <v>100</v>
      </c>
      <c r="X268" s="135">
        <v>0</v>
      </c>
      <c r="Y268" s="123"/>
    </row>
    <row r="269" spans="1:25" ht="45" customHeight="1" thickBot="1" x14ac:dyDescent="0.3">
      <c r="A269" s="14"/>
      <c r="B269" s="15"/>
      <c r="C269" s="16"/>
      <c r="D269" s="15"/>
      <c r="E269" s="15"/>
      <c r="F269" s="57" t="s">
        <v>486</v>
      </c>
      <c r="G269" s="24"/>
      <c r="H269" s="40" t="s">
        <v>487</v>
      </c>
      <c r="I269" s="122"/>
      <c r="J269" s="88"/>
      <c r="K269" s="88"/>
      <c r="L269" s="75"/>
      <c r="M269" s="75"/>
      <c r="N269" s="88"/>
      <c r="O269" s="88"/>
      <c r="P269" s="75"/>
      <c r="Q269" s="218">
        <f>SUM(Q270:Q271)</f>
        <v>30000</v>
      </c>
      <c r="R269" s="218">
        <f>SUM(R270:R271)</f>
        <v>30000</v>
      </c>
      <c r="S269" s="193"/>
      <c r="T269" s="193"/>
      <c r="U269" s="193"/>
      <c r="V269" s="219">
        <f>SUM(V270:V271)</f>
        <v>30000</v>
      </c>
      <c r="W269" s="220">
        <f t="shared" si="106"/>
        <v>100</v>
      </c>
      <c r="X269" s="135">
        <v>0</v>
      </c>
      <c r="Y269" s="123"/>
    </row>
    <row r="270" spans="1:25" ht="45" customHeight="1" thickBot="1" x14ac:dyDescent="0.3">
      <c r="A270" s="14"/>
      <c r="B270" s="15"/>
      <c r="C270" s="16"/>
      <c r="D270" s="15"/>
      <c r="E270" s="15"/>
      <c r="F270" s="133" t="s">
        <v>488</v>
      </c>
      <c r="G270" s="24"/>
      <c r="H270" s="23" t="s">
        <v>489</v>
      </c>
      <c r="I270" s="122"/>
      <c r="J270" s="88"/>
      <c r="K270" s="88"/>
      <c r="L270" s="75"/>
      <c r="M270" s="75"/>
      <c r="N270" s="88"/>
      <c r="O270" s="88"/>
      <c r="P270" s="75"/>
      <c r="Q270" s="221">
        <v>12000</v>
      </c>
      <c r="R270" s="221">
        <v>27300</v>
      </c>
      <c r="S270" s="193"/>
      <c r="T270" s="193"/>
      <c r="U270" s="193"/>
      <c r="V270" s="182">
        <v>27300</v>
      </c>
      <c r="W270" s="222">
        <f t="shared" si="106"/>
        <v>100</v>
      </c>
      <c r="X270" s="135">
        <v>0</v>
      </c>
      <c r="Y270" s="123"/>
    </row>
    <row r="271" spans="1:25" ht="45" customHeight="1" thickBot="1" x14ac:dyDescent="0.3">
      <c r="A271" s="14"/>
      <c r="B271" s="15"/>
      <c r="C271" s="16"/>
      <c r="D271" s="15"/>
      <c r="E271" s="15"/>
      <c r="F271" s="64" t="s">
        <v>490</v>
      </c>
      <c r="G271" s="24"/>
      <c r="H271" s="23" t="s">
        <v>491</v>
      </c>
      <c r="I271" s="122"/>
      <c r="J271" s="88"/>
      <c r="K271" s="88"/>
      <c r="L271" s="75"/>
      <c r="M271" s="75"/>
      <c r="N271" s="88"/>
      <c r="O271" s="88"/>
      <c r="P271" s="75"/>
      <c r="Q271" s="221">
        <v>18000</v>
      </c>
      <c r="R271" s="221">
        <v>2700</v>
      </c>
      <c r="S271" s="193"/>
      <c r="T271" s="193"/>
      <c r="U271" s="193"/>
      <c r="V271" s="182">
        <v>2700</v>
      </c>
      <c r="W271" s="222">
        <f t="shared" si="106"/>
        <v>100</v>
      </c>
      <c r="X271" s="135">
        <v>0</v>
      </c>
      <c r="Y271" s="123"/>
    </row>
    <row r="272" spans="1:25" ht="45" customHeight="1" thickBot="1" x14ac:dyDescent="0.3">
      <c r="A272" s="14"/>
      <c r="B272" s="15"/>
      <c r="C272" s="16"/>
      <c r="D272" s="15"/>
      <c r="E272" s="15"/>
      <c r="F272" s="134" t="s">
        <v>492</v>
      </c>
      <c r="G272" s="24"/>
      <c r="H272" s="40" t="s">
        <v>493</v>
      </c>
      <c r="I272" s="122"/>
      <c r="J272" s="88"/>
      <c r="K272" s="88"/>
      <c r="L272" s="75"/>
      <c r="M272" s="75"/>
      <c r="N272" s="88"/>
      <c r="O272" s="88"/>
      <c r="P272" s="75"/>
      <c r="Q272" s="218">
        <f>SUM(Q273)</f>
        <v>30000</v>
      </c>
      <c r="R272" s="218">
        <f>SUM(R273)</f>
        <v>30000</v>
      </c>
      <c r="S272" s="193"/>
      <c r="T272" s="193"/>
      <c r="U272" s="193"/>
      <c r="V272" s="219">
        <f>SUM(V273)</f>
        <v>30000</v>
      </c>
      <c r="W272" s="222">
        <f t="shared" si="106"/>
        <v>100</v>
      </c>
      <c r="X272" s="135">
        <v>0</v>
      </c>
      <c r="Y272" s="123"/>
    </row>
    <row r="273" spans="1:25" ht="45" customHeight="1" thickBot="1" x14ac:dyDescent="0.3">
      <c r="A273" s="14"/>
      <c r="B273" s="15"/>
      <c r="C273" s="16"/>
      <c r="D273" s="15"/>
      <c r="E273" s="15"/>
      <c r="F273" s="64" t="s">
        <v>494</v>
      </c>
      <c r="G273" s="24"/>
      <c r="H273" s="23" t="s">
        <v>495</v>
      </c>
      <c r="I273" s="122"/>
      <c r="J273" s="88"/>
      <c r="K273" s="88"/>
      <c r="L273" s="75"/>
      <c r="M273" s="75"/>
      <c r="N273" s="88"/>
      <c r="O273" s="88"/>
      <c r="P273" s="75"/>
      <c r="Q273" s="221">
        <v>30000</v>
      </c>
      <c r="R273" s="221">
        <v>30000</v>
      </c>
      <c r="S273" s="193"/>
      <c r="T273" s="193"/>
      <c r="U273" s="193"/>
      <c r="V273" s="182">
        <v>30000</v>
      </c>
      <c r="W273" s="222">
        <f t="shared" si="106"/>
        <v>100</v>
      </c>
      <c r="X273" s="135">
        <v>0</v>
      </c>
      <c r="Y273" s="123"/>
    </row>
    <row r="274" spans="1:25" ht="13.15" customHeight="1" x14ac:dyDescent="0.25">
      <c r="A274" s="14"/>
      <c r="B274" s="15"/>
      <c r="C274" s="16"/>
      <c r="D274" s="15"/>
      <c r="E274" s="15"/>
      <c r="F274" s="57" t="s">
        <v>194</v>
      </c>
      <c r="G274" s="83" t="s">
        <v>28</v>
      </c>
      <c r="H274" s="73"/>
      <c r="I274" s="73"/>
      <c r="J274" s="117" t="e">
        <f>SUM(J7,J38,J57,J86,J112,J119,J131,J151,J166,#REF!,J175,J185,J193,J222)</f>
        <v>#REF!</v>
      </c>
      <c r="K274" s="117" t="e">
        <f>SUM(K7,K38,K57,K86,K112,K119,K131,K151,K166,#REF!,K175,K185,K193,K222)</f>
        <v>#REF!</v>
      </c>
      <c r="L274" s="75" t="e">
        <f t="shared" ref="L274:L288" si="114">SUM(K274/J274*100)</f>
        <v>#REF!</v>
      </c>
      <c r="M274" s="75"/>
      <c r="N274" s="117" t="e">
        <f>SUM(N7,N38,N57,N86,N112,N119,N131,N151,N166,#REF!,N175,N185,N193,N222)</f>
        <v>#REF!</v>
      </c>
      <c r="O274" s="117" t="e">
        <f>SUM(O7,O38,O57,O86,O112,O119,O131,O151,O166,#REF!,O175,O185,O193,O222)</f>
        <v>#REF!</v>
      </c>
      <c r="P274" s="75" t="e">
        <f t="shared" ref="P274:P314" si="115">SUM(O274/N274*100)</f>
        <v>#REF!</v>
      </c>
      <c r="Q274" s="199">
        <f>SUM(Q7+Q38+Q57+Q86+Q112+Q119+Q131+Q151+Q166+Q175+Q185+Q193+Q222+Q231+Q240+Q268)</f>
        <v>625708884.04000008</v>
      </c>
      <c r="R274" s="199">
        <f t="shared" ref="R274:V274" si="116">SUM(R7+R38+R57+R86+R112+R119+R131+R151+R166+R175+R185+R193+R222+R231+R240+R268)</f>
        <v>604554187.49000013</v>
      </c>
      <c r="S274" s="199">
        <f t="shared" si="116"/>
        <v>0</v>
      </c>
      <c r="T274" s="199">
        <f t="shared" si="116"/>
        <v>0</v>
      </c>
      <c r="U274" s="199">
        <f t="shared" si="116"/>
        <v>0</v>
      </c>
      <c r="V274" s="199">
        <f t="shared" si="116"/>
        <v>597514206.15000021</v>
      </c>
      <c r="W274" s="195">
        <f t="shared" si="106"/>
        <v>98.83550863004875</v>
      </c>
      <c r="X274" s="139">
        <f t="shared" si="107"/>
        <v>95.493962350677208</v>
      </c>
      <c r="Y274" s="71"/>
    </row>
    <row r="275" spans="1:25" ht="27.6" hidden="1" customHeight="1" x14ac:dyDescent="0.25">
      <c r="A275" s="14"/>
      <c r="B275" s="15"/>
      <c r="C275" s="16"/>
      <c r="D275" s="15"/>
      <c r="E275" s="15"/>
      <c r="F275" s="57" t="s">
        <v>161</v>
      </c>
      <c r="G275" s="101"/>
      <c r="H275" s="118" t="s">
        <v>162</v>
      </c>
      <c r="I275" s="118"/>
      <c r="J275" s="82">
        <f>SUM(J276)</f>
        <v>29585558.100000001</v>
      </c>
      <c r="K275" s="82">
        <f>SUM(K276)</f>
        <v>29585558.100000001</v>
      </c>
      <c r="L275" s="75">
        <f t="shared" si="114"/>
        <v>100</v>
      </c>
      <c r="M275" s="75"/>
      <c r="N275" s="82">
        <f>SUM(N276)</f>
        <v>27651175.98</v>
      </c>
      <c r="O275" s="82">
        <f>SUM(O276)</f>
        <v>26379723.039999999</v>
      </c>
      <c r="P275" s="75">
        <f t="shared" si="115"/>
        <v>95.401812418684699</v>
      </c>
      <c r="Q275" s="199"/>
      <c r="R275" s="199">
        <f t="shared" ref="R275:R280" si="117">SUM(J275,N275)</f>
        <v>57236734.079999998</v>
      </c>
      <c r="S275" s="193"/>
      <c r="T275" s="193"/>
      <c r="U275" s="193"/>
      <c r="V275" s="203">
        <f t="shared" ref="V275:V314" si="118">SUM(K275,O275)</f>
        <v>55965281.140000001</v>
      </c>
      <c r="W275" s="204">
        <f t="shared" ref="W275:W314" si="119">SUM(V275/R275*100)</f>
        <v>97.778606762882589</v>
      </c>
      <c r="X275" s="126"/>
      <c r="Y275" s="71"/>
    </row>
    <row r="276" spans="1:25" ht="27.6" hidden="1" customHeight="1" x14ac:dyDescent="0.25">
      <c r="A276" s="14"/>
      <c r="B276" s="15"/>
      <c r="C276" s="16"/>
      <c r="D276" s="15"/>
      <c r="E276" s="15"/>
      <c r="F276" s="57" t="s">
        <v>163</v>
      </c>
      <c r="G276" s="101"/>
      <c r="H276" s="118" t="s">
        <v>164</v>
      </c>
      <c r="I276" s="118"/>
      <c r="J276" s="82">
        <f>SUM(J277)</f>
        <v>29585558.100000001</v>
      </c>
      <c r="K276" s="82">
        <f>SUM(K277)</f>
        <v>29585558.100000001</v>
      </c>
      <c r="L276" s="75">
        <f t="shared" si="114"/>
        <v>100</v>
      </c>
      <c r="M276" s="75"/>
      <c r="N276" s="119">
        <f>SUM(N277)</f>
        <v>27651175.98</v>
      </c>
      <c r="O276" s="119">
        <f>SUM(O277)</f>
        <v>26379723.039999999</v>
      </c>
      <c r="P276" s="75">
        <f t="shared" si="115"/>
        <v>95.401812418684699</v>
      </c>
      <c r="Q276" s="199"/>
      <c r="R276" s="199">
        <f t="shared" si="117"/>
        <v>57236734.079999998</v>
      </c>
      <c r="S276" s="193"/>
      <c r="T276" s="193"/>
      <c r="U276" s="193"/>
      <c r="V276" s="203">
        <f t="shared" si="118"/>
        <v>55965281.140000001</v>
      </c>
      <c r="W276" s="204">
        <f t="shared" si="119"/>
        <v>97.778606762882589</v>
      </c>
      <c r="X276" s="126"/>
      <c r="Y276" s="71"/>
    </row>
    <row r="277" spans="1:25" ht="14.45" hidden="1" customHeight="1" x14ac:dyDescent="0.25">
      <c r="A277" s="14"/>
      <c r="B277" s="15"/>
      <c r="C277" s="16"/>
      <c r="D277" s="15"/>
      <c r="E277" s="15"/>
      <c r="F277" s="57" t="s">
        <v>177</v>
      </c>
      <c r="G277" s="101"/>
      <c r="H277" s="118" t="s">
        <v>165</v>
      </c>
      <c r="I277" s="118"/>
      <c r="J277" s="119">
        <f>SUM(J278:J280,J288,J296:J301)</f>
        <v>29585558.100000001</v>
      </c>
      <c r="K277" s="119">
        <f>SUM(K278:K280,K288,K296:K301)</f>
        <v>29585558.100000001</v>
      </c>
      <c r="L277" s="75">
        <f t="shared" si="114"/>
        <v>100</v>
      </c>
      <c r="M277" s="75"/>
      <c r="N277" s="119">
        <f>SUM(N302:N313)</f>
        <v>27651175.98</v>
      </c>
      <c r="O277" s="119">
        <f>SUM(O278:O313)</f>
        <v>26379723.039999999</v>
      </c>
      <c r="P277" s="75">
        <f t="shared" si="115"/>
        <v>95.401812418684699</v>
      </c>
      <c r="Q277" s="199"/>
      <c r="R277" s="199">
        <f t="shared" si="117"/>
        <v>57236734.079999998</v>
      </c>
      <c r="S277" s="193"/>
      <c r="T277" s="193"/>
      <c r="U277" s="193"/>
      <c r="V277" s="203">
        <f t="shared" si="118"/>
        <v>55965281.140000001</v>
      </c>
      <c r="W277" s="204">
        <f t="shared" si="119"/>
        <v>97.778606762882589</v>
      </c>
      <c r="X277" s="126"/>
      <c r="Y277" s="71"/>
    </row>
    <row r="278" spans="1:25" ht="15" hidden="1" customHeight="1" x14ac:dyDescent="0.25">
      <c r="A278" s="14"/>
      <c r="B278" s="15"/>
      <c r="C278" s="16"/>
      <c r="D278" s="15"/>
      <c r="E278" s="15"/>
      <c r="F278" s="63" t="s">
        <v>166</v>
      </c>
      <c r="G278" s="101"/>
      <c r="H278" s="113" t="s">
        <v>168</v>
      </c>
      <c r="I278" s="113"/>
      <c r="J278" s="111">
        <v>1770543.08</v>
      </c>
      <c r="K278" s="111">
        <v>1770543.08</v>
      </c>
      <c r="L278" s="120">
        <f t="shared" si="114"/>
        <v>100</v>
      </c>
      <c r="M278" s="120"/>
      <c r="N278" s="111">
        <v>0</v>
      </c>
      <c r="O278" s="111">
        <v>0</v>
      </c>
      <c r="P278" s="75">
        <v>0</v>
      </c>
      <c r="Q278" s="199"/>
      <c r="R278" s="190">
        <f t="shared" si="117"/>
        <v>1770543.08</v>
      </c>
      <c r="S278" s="193"/>
      <c r="T278" s="193"/>
      <c r="U278" s="193"/>
      <c r="V278" s="194">
        <f t="shared" si="118"/>
        <v>1770543.08</v>
      </c>
      <c r="W278" s="195">
        <f t="shared" si="119"/>
        <v>100</v>
      </c>
      <c r="X278" s="126"/>
      <c r="Y278" s="71"/>
    </row>
    <row r="279" spans="1:25" ht="15" hidden="1" customHeight="1" x14ac:dyDescent="0.25">
      <c r="A279" s="14"/>
      <c r="B279" s="15"/>
      <c r="C279" s="16"/>
      <c r="D279" s="15"/>
      <c r="E279" s="15"/>
      <c r="F279" s="63" t="s">
        <v>265</v>
      </c>
      <c r="G279" s="101"/>
      <c r="H279" s="113" t="s">
        <v>349</v>
      </c>
      <c r="I279" s="113"/>
      <c r="J279" s="111">
        <v>64287.08</v>
      </c>
      <c r="K279" s="111">
        <v>64287.08</v>
      </c>
      <c r="L279" s="120">
        <f t="shared" si="114"/>
        <v>100</v>
      </c>
      <c r="M279" s="120"/>
      <c r="N279" s="111"/>
      <c r="O279" s="111"/>
      <c r="P279" s="75"/>
      <c r="Q279" s="199"/>
      <c r="R279" s="190">
        <f t="shared" si="117"/>
        <v>64287.08</v>
      </c>
      <c r="S279" s="193"/>
      <c r="T279" s="193"/>
      <c r="U279" s="193"/>
      <c r="V279" s="194">
        <f t="shared" si="118"/>
        <v>64287.08</v>
      </c>
      <c r="W279" s="195"/>
      <c r="X279" s="126"/>
      <c r="Y279" s="128"/>
    </row>
    <row r="280" spans="1:25" ht="21" hidden="1" customHeight="1" x14ac:dyDescent="0.25">
      <c r="A280" s="14"/>
      <c r="B280" s="15"/>
      <c r="C280" s="16"/>
      <c r="D280" s="15"/>
      <c r="E280" s="15"/>
      <c r="F280" s="63" t="s">
        <v>121</v>
      </c>
      <c r="G280" s="101"/>
      <c r="H280" s="113" t="s">
        <v>167</v>
      </c>
      <c r="I280" s="113"/>
      <c r="J280" s="111">
        <f>SUM(J281:J287)</f>
        <v>23386475.350000001</v>
      </c>
      <c r="K280" s="111">
        <f>SUM(K281:K287)</f>
        <v>23386475.350000001</v>
      </c>
      <c r="L280" s="120">
        <f t="shared" si="114"/>
        <v>100</v>
      </c>
      <c r="M280" s="120"/>
      <c r="N280" s="111">
        <v>0</v>
      </c>
      <c r="O280" s="111">
        <v>0</v>
      </c>
      <c r="P280" s="75">
        <v>0</v>
      </c>
      <c r="Q280" s="199"/>
      <c r="R280" s="190">
        <f t="shared" si="117"/>
        <v>23386475.350000001</v>
      </c>
      <c r="S280" s="193"/>
      <c r="T280" s="193"/>
      <c r="U280" s="193"/>
      <c r="V280" s="194">
        <f t="shared" si="118"/>
        <v>23386475.350000001</v>
      </c>
      <c r="W280" s="195">
        <f t="shared" si="119"/>
        <v>100</v>
      </c>
      <c r="X280" s="126"/>
      <c r="Y280" s="127"/>
    </row>
    <row r="281" spans="1:25" ht="11.45" hidden="1" customHeight="1" x14ac:dyDescent="0.25">
      <c r="A281" s="14"/>
      <c r="B281" s="15"/>
      <c r="C281" s="16"/>
      <c r="D281" s="15"/>
      <c r="E281" s="15"/>
      <c r="F281" s="63" t="s">
        <v>206</v>
      </c>
      <c r="G281" s="101"/>
      <c r="H281" s="113"/>
      <c r="I281" s="113"/>
      <c r="J281" s="111">
        <v>4102340.51</v>
      </c>
      <c r="K281" s="111">
        <v>4102340.51</v>
      </c>
      <c r="L281" s="120">
        <f t="shared" si="114"/>
        <v>100</v>
      </c>
      <c r="M281" s="120"/>
      <c r="N281" s="111"/>
      <c r="O281" s="111"/>
      <c r="P281" s="75"/>
      <c r="Q281" s="199"/>
      <c r="R281" s="190"/>
      <c r="S281" s="193"/>
      <c r="T281" s="193"/>
      <c r="U281" s="193"/>
      <c r="V281" s="194"/>
      <c r="W281" s="195"/>
      <c r="X281" s="99"/>
      <c r="Y281" s="128"/>
    </row>
    <row r="282" spans="1:25" ht="13.9" hidden="1" customHeight="1" x14ac:dyDescent="0.25">
      <c r="A282" s="14"/>
      <c r="B282" s="15"/>
      <c r="C282" s="16"/>
      <c r="D282" s="15"/>
      <c r="E282" s="15"/>
      <c r="F282" s="63" t="s">
        <v>207</v>
      </c>
      <c r="G282" s="101"/>
      <c r="H282" s="113"/>
      <c r="I282" s="113"/>
      <c r="J282" s="111">
        <v>11286803.73</v>
      </c>
      <c r="K282" s="111">
        <v>11286803.73</v>
      </c>
      <c r="L282" s="120">
        <f t="shared" si="114"/>
        <v>100</v>
      </c>
      <c r="M282" s="120"/>
      <c r="N282" s="111"/>
      <c r="O282" s="111"/>
      <c r="P282" s="75"/>
      <c r="Q282" s="199"/>
      <c r="R282" s="190"/>
      <c r="S282" s="193"/>
      <c r="T282" s="193"/>
      <c r="U282" s="193"/>
      <c r="V282" s="194"/>
      <c r="W282" s="195"/>
      <c r="X282" s="99"/>
      <c r="Y282" s="128"/>
    </row>
    <row r="283" spans="1:25" ht="14.45" hidden="1" customHeight="1" x14ac:dyDescent="0.25">
      <c r="A283" s="14"/>
      <c r="B283" s="15"/>
      <c r="C283" s="16"/>
      <c r="D283" s="15"/>
      <c r="E283" s="15"/>
      <c r="F283" s="63" t="s">
        <v>208</v>
      </c>
      <c r="G283" s="101"/>
      <c r="H283" s="113"/>
      <c r="I283" s="113"/>
      <c r="J283" s="111">
        <v>2411019.37</v>
      </c>
      <c r="K283" s="111">
        <v>2411019.37</v>
      </c>
      <c r="L283" s="120">
        <f t="shared" si="114"/>
        <v>100</v>
      </c>
      <c r="M283" s="120"/>
      <c r="N283" s="111"/>
      <c r="O283" s="111"/>
      <c r="P283" s="75"/>
      <c r="Q283" s="199"/>
      <c r="R283" s="190"/>
      <c r="S283" s="193"/>
      <c r="T283" s="193"/>
      <c r="U283" s="193"/>
      <c r="V283" s="194"/>
      <c r="W283" s="195"/>
      <c r="X283" s="99"/>
      <c r="Y283" s="128"/>
    </row>
    <row r="284" spans="1:25" ht="12.6" hidden="1" customHeight="1" x14ac:dyDescent="0.25">
      <c r="A284" s="14"/>
      <c r="B284" s="15"/>
      <c r="C284" s="16"/>
      <c r="D284" s="15"/>
      <c r="E284" s="15"/>
      <c r="F284" s="63" t="s">
        <v>213</v>
      </c>
      <c r="G284" s="101"/>
      <c r="H284" s="113"/>
      <c r="I284" s="113"/>
      <c r="J284" s="111">
        <v>785113.95</v>
      </c>
      <c r="K284" s="111">
        <v>785113.95</v>
      </c>
      <c r="L284" s="120">
        <f t="shared" si="114"/>
        <v>100</v>
      </c>
      <c r="M284" s="120"/>
      <c r="N284" s="111"/>
      <c r="O284" s="111"/>
      <c r="P284" s="75"/>
      <c r="Q284" s="199"/>
      <c r="R284" s="190"/>
      <c r="S284" s="193"/>
      <c r="T284" s="193"/>
      <c r="U284" s="193"/>
      <c r="V284" s="194"/>
      <c r="W284" s="195"/>
      <c r="X284" s="99"/>
      <c r="Y284" s="128"/>
    </row>
    <row r="285" spans="1:25" ht="13.9" hidden="1" customHeight="1" x14ac:dyDescent="0.25">
      <c r="A285" s="14"/>
      <c r="B285" s="15"/>
      <c r="C285" s="16"/>
      <c r="D285" s="15"/>
      <c r="E285" s="15"/>
      <c r="F285" s="63" t="s">
        <v>209</v>
      </c>
      <c r="G285" s="101"/>
      <c r="H285" s="113"/>
      <c r="I285" s="113"/>
      <c r="J285" s="111">
        <v>2400560.2599999998</v>
      </c>
      <c r="K285" s="111">
        <v>2400560.2599999998</v>
      </c>
      <c r="L285" s="120">
        <f t="shared" si="114"/>
        <v>100</v>
      </c>
      <c r="M285" s="120"/>
      <c r="N285" s="111"/>
      <c r="O285" s="111"/>
      <c r="P285" s="75"/>
      <c r="Q285" s="199"/>
      <c r="R285" s="190"/>
      <c r="S285" s="193"/>
      <c r="T285" s="193"/>
      <c r="U285" s="193"/>
      <c r="V285" s="194"/>
      <c r="W285" s="195"/>
      <c r="X285" s="99"/>
      <c r="Y285" s="128"/>
    </row>
    <row r="286" spans="1:25" ht="14.45" hidden="1" customHeight="1" x14ac:dyDescent="0.25">
      <c r="A286" s="14"/>
      <c r="B286" s="15"/>
      <c r="C286" s="16"/>
      <c r="D286" s="15"/>
      <c r="E286" s="15"/>
      <c r="F286" s="63" t="s">
        <v>210</v>
      </c>
      <c r="G286" s="101"/>
      <c r="H286" s="113"/>
      <c r="I286" s="113"/>
      <c r="J286" s="111">
        <v>1127683.8</v>
      </c>
      <c r="K286" s="111">
        <v>1127683.8</v>
      </c>
      <c r="L286" s="120">
        <f t="shared" si="114"/>
        <v>100</v>
      </c>
      <c r="M286" s="120"/>
      <c r="N286" s="111"/>
      <c r="O286" s="111"/>
      <c r="P286" s="75"/>
      <c r="Q286" s="199"/>
      <c r="R286" s="190"/>
      <c r="S286" s="193"/>
      <c r="T286" s="193"/>
      <c r="U286" s="193"/>
      <c r="V286" s="194"/>
      <c r="W286" s="195"/>
      <c r="X286" s="99"/>
      <c r="Y286" s="128"/>
    </row>
    <row r="287" spans="1:25" ht="12.6" hidden="1" customHeight="1" x14ac:dyDescent="0.25">
      <c r="A287" s="14"/>
      <c r="B287" s="15"/>
      <c r="C287" s="16"/>
      <c r="D287" s="15"/>
      <c r="E287" s="15"/>
      <c r="F287" s="63" t="s">
        <v>211</v>
      </c>
      <c r="G287" s="101"/>
      <c r="H287" s="113"/>
      <c r="I287" s="113"/>
      <c r="J287" s="111">
        <v>1272953.73</v>
      </c>
      <c r="K287" s="111">
        <v>1272953.73</v>
      </c>
      <c r="L287" s="120">
        <f t="shared" si="114"/>
        <v>100</v>
      </c>
      <c r="M287" s="120"/>
      <c r="N287" s="111"/>
      <c r="O287" s="111"/>
      <c r="P287" s="75"/>
      <c r="Q287" s="199"/>
      <c r="R287" s="190"/>
      <c r="S287" s="193"/>
      <c r="T287" s="193"/>
      <c r="U287" s="193"/>
      <c r="V287" s="194"/>
      <c r="W287" s="195"/>
      <c r="X287" s="99"/>
      <c r="Y287" s="128"/>
    </row>
    <row r="288" spans="1:25" ht="11.45" hidden="1" customHeight="1" x14ac:dyDescent="0.25">
      <c r="A288" s="14"/>
      <c r="B288" s="15"/>
      <c r="C288" s="16"/>
      <c r="D288" s="15"/>
      <c r="E288" s="15"/>
      <c r="F288" s="63" t="s">
        <v>265</v>
      </c>
      <c r="G288" s="101"/>
      <c r="H288" s="113" t="s">
        <v>349</v>
      </c>
      <c r="I288" s="113"/>
      <c r="J288" s="111">
        <f>SUM(J289:J295)</f>
        <v>1228031.68</v>
      </c>
      <c r="K288" s="111">
        <f>SUM(K289:K295)</f>
        <v>1228031.68</v>
      </c>
      <c r="L288" s="120">
        <f t="shared" si="114"/>
        <v>100</v>
      </c>
      <c r="M288" s="120"/>
      <c r="N288" s="111"/>
      <c r="O288" s="111"/>
      <c r="P288" s="75"/>
      <c r="Q288" s="199"/>
      <c r="R288" s="190">
        <f>SUM(J288,N288)</f>
        <v>1228031.68</v>
      </c>
      <c r="S288" s="193"/>
      <c r="T288" s="193"/>
      <c r="U288" s="193"/>
      <c r="V288" s="194">
        <f t="shared" si="118"/>
        <v>1228031.68</v>
      </c>
      <c r="W288" s="195"/>
      <c r="X288" s="126"/>
      <c r="Y288" s="127"/>
    </row>
    <row r="289" spans="1:25" ht="21" hidden="1" customHeight="1" x14ac:dyDescent="0.25">
      <c r="A289" s="14"/>
      <c r="B289" s="15"/>
      <c r="C289" s="16"/>
      <c r="D289" s="15"/>
      <c r="E289" s="15"/>
      <c r="F289" s="63" t="s">
        <v>206</v>
      </c>
      <c r="G289" s="101"/>
      <c r="H289" s="113"/>
      <c r="I289" s="113"/>
      <c r="J289" s="111">
        <v>187701.55</v>
      </c>
      <c r="K289" s="111">
        <v>187701.55</v>
      </c>
      <c r="L289" s="120"/>
      <c r="M289" s="120"/>
      <c r="N289" s="111"/>
      <c r="O289" s="111"/>
      <c r="P289" s="75"/>
      <c r="Q289" s="199"/>
      <c r="R289" s="190"/>
      <c r="S289" s="193"/>
      <c r="T289" s="193"/>
      <c r="U289" s="193"/>
      <c r="V289" s="194"/>
      <c r="W289" s="195"/>
      <c r="X289" s="99"/>
      <c r="Y289" s="128"/>
    </row>
    <row r="290" spans="1:25" ht="18.600000000000001" hidden="1" customHeight="1" x14ac:dyDescent="0.25">
      <c r="A290" s="14"/>
      <c r="B290" s="15"/>
      <c r="C290" s="16"/>
      <c r="D290" s="15"/>
      <c r="E290" s="15"/>
      <c r="F290" s="63" t="s">
        <v>207</v>
      </c>
      <c r="G290" s="101"/>
      <c r="H290" s="113"/>
      <c r="I290" s="113"/>
      <c r="J290" s="111">
        <v>543564.17000000004</v>
      </c>
      <c r="K290" s="111">
        <v>543564.17000000004</v>
      </c>
      <c r="L290" s="120"/>
      <c r="M290" s="120"/>
      <c r="N290" s="111"/>
      <c r="O290" s="111"/>
      <c r="P290" s="75"/>
      <c r="Q290" s="199"/>
      <c r="R290" s="190"/>
      <c r="S290" s="193"/>
      <c r="T290" s="193"/>
      <c r="U290" s="193"/>
      <c r="V290" s="194"/>
      <c r="W290" s="195"/>
      <c r="X290" s="99"/>
      <c r="Y290" s="128"/>
    </row>
    <row r="291" spans="1:25" ht="18.600000000000001" hidden="1" customHeight="1" x14ac:dyDescent="0.25">
      <c r="A291" s="14"/>
      <c r="B291" s="15"/>
      <c r="C291" s="16"/>
      <c r="D291" s="15"/>
      <c r="E291" s="15"/>
      <c r="F291" s="63" t="s">
        <v>208</v>
      </c>
      <c r="G291" s="101"/>
      <c r="H291" s="113"/>
      <c r="I291" s="113"/>
      <c r="J291" s="111">
        <v>116244.88</v>
      </c>
      <c r="K291" s="111">
        <v>116244.88</v>
      </c>
      <c r="L291" s="120"/>
      <c r="M291" s="120"/>
      <c r="N291" s="111"/>
      <c r="O291" s="111"/>
      <c r="P291" s="75"/>
      <c r="Q291" s="199"/>
      <c r="R291" s="190"/>
      <c r="S291" s="193"/>
      <c r="T291" s="193"/>
      <c r="U291" s="193"/>
      <c r="V291" s="194"/>
      <c r="W291" s="195"/>
      <c r="X291" s="99"/>
      <c r="Y291" s="128"/>
    </row>
    <row r="292" spans="1:25" ht="19.149999999999999" hidden="1" customHeight="1" x14ac:dyDescent="0.25">
      <c r="A292" s="14"/>
      <c r="B292" s="15"/>
      <c r="C292" s="16"/>
      <c r="D292" s="15"/>
      <c r="E292" s="15"/>
      <c r="F292" s="63" t="s">
        <v>213</v>
      </c>
      <c r="G292" s="101"/>
      <c r="H292" s="113"/>
      <c r="I292" s="113"/>
      <c r="J292" s="111">
        <v>41354.300000000003</v>
      </c>
      <c r="K292" s="111">
        <v>41354.300000000003</v>
      </c>
      <c r="L292" s="120"/>
      <c r="M292" s="120"/>
      <c r="N292" s="111"/>
      <c r="O292" s="111"/>
      <c r="P292" s="75"/>
      <c r="Q292" s="199"/>
      <c r="R292" s="190"/>
      <c r="S292" s="193"/>
      <c r="T292" s="193"/>
      <c r="U292" s="193"/>
      <c r="V292" s="194"/>
      <c r="W292" s="195"/>
      <c r="X292" s="99"/>
      <c r="Y292" s="128"/>
    </row>
    <row r="293" spans="1:25" ht="19.899999999999999" hidden="1" customHeight="1" x14ac:dyDescent="0.25">
      <c r="A293" s="14"/>
      <c r="B293" s="15"/>
      <c r="C293" s="16"/>
      <c r="D293" s="15"/>
      <c r="E293" s="15"/>
      <c r="F293" s="63" t="s">
        <v>209</v>
      </c>
      <c r="G293" s="101"/>
      <c r="H293" s="113"/>
      <c r="I293" s="113"/>
      <c r="J293" s="111">
        <v>113949.83</v>
      </c>
      <c r="K293" s="111">
        <v>113949.83</v>
      </c>
      <c r="L293" s="120"/>
      <c r="M293" s="120"/>
      <c r="N293" s="111"/>
      <c r="O293" s="111"/>
      <c r="P293" s="75"/>
      <c r="Q293" s="199"/>
      <c r="R293" s="190"/>
      <c r="S293" s="193"/>
      <c r="T293" s="193"/>
      <c r="U293" s="193"/>
      <c r="V293" s="194"/>
      <c r="W293" s="195"/>
      <c r="X293" s="99"/>
      <c r="Y293" s="128"/>
    </row>
    <row r="294" spans="1:25" ht="18.600000000000001" hidden="1" customHeight="1" x14ac:dyDescent="0.25">
      <c r="A294" s="14"/>
      <c r="B294" s="15"/>
      <c r="C294" s="16"/>
      <c r="D294" s="15"/>
      <c r="E294" s="15"/>
      <c r="F294" s="63" t="s">
        <v>210</v>
      </c>
      <c r="G294" s="101"/>
      <c r="H294" s="113"/>
      <c r="I294" s="113"/>
      <c r="J294" s="111">
        <v>110468.43</v>
      </c>
      <c r="K294" s="111">
        <v>110468.43</v>
      </c>
      <c r="L294" s="120"/>
      <c r="M294" s="120"/>
      <c r="N294" s="111"/>
      <c r="O294" s="111"/>
      <c r="P294" s="75"/>
      <c r="Q294" s="199"/>
      <c r="R294" s="190"/>
      <c r="S294" s="193"/>
      <c r="T294" s="193"/>
      <c r="U294" s="193"/>
      <c r="V294" s="194"/>
      <c r="W294" s="195"/>
      <c r="X294" s="99"/>
      <c r="Y294" s="128"/>
    </row>
    <row r="295" spans="1:25" ht="17.45" hidden="1" customHeight="1" x14ac:dyDescent="0.25">
      <c r="A295" s="14"/>
      <c r="B295" s="15"/>
      <c r="C295" s="16"/>
      <c r="D295" s="15"/>
      <c r="E295" s="15"/>
      <c r="F295" s="63" t="s">
        <v>211</v>
      </c>
      <c r="G295" s="101"/>
      <c r="H295" s="113"/>
      <c r="I295" s="113"/>
      <c r="J295" s="111">
        <v>114748.52</v>
      </c>
      <c r="K295" s="111">
        <v>114748.52</v>
      </c>
      <c r="L295" s="120"/>
      <c r="M295" s="120"/>
      <c r="N295" s="111"/>
      <c r="O295" s="111"/>
      <c r="P295" s="75"/>
      <c r="Q295" s="199"/>
      <c r="R295" s="190"/>
      <c r="S295" s="193"/>
      <c r="T295" s="193"/>
      <c r="U295" s="193"/>
      <c r="V295" s="194"/>
      <c r="W295" s="195"/>
      <c r="X295" s="99"/>
      <c r="Y295" s="128"/>
    </row>
    <row r="296" spans="1:25" ht="13.9" hidden="1" customHeight="1" x14ac:dyDescent="0.25">
      <c r="A296" s="14"/>
      <c r="B296" s="15"/>
      <c r="C296" s="16"/>
      <c r="D296" s="15"/>
      <c r="E296" s="15"/>
      <c r="F296" s="63" t="s">
        <v>169</v>
      </c>
      <c r="G296" s="101"/>
      <c r="H296" s="113" t="s">
        <v>170</v>
      </c>
      <c r="I296" s="113"/>
      <c r="J296" s="111">
        <v>1296288.29</v>
      </c>
      <c r="K296" s="111">
        <v>1296288.29</v>
      </c>
      <c r="L296" s="120">
        <f>SUM(K296/J296*100)</f>
        <v>100</v>
      </c>
      <c r="M296" s="120"/>
      <c r="N296" s="111">
        <v>0</v>
      </c>
      <c r="O296" s="111">
        <v>0</v>
      </c>
      <c r="P296" s="75">
        <v>0</v>
      </c>
      <c r="Q296" s="199"/>
      <c r="R296" s="190">
        <f t="shared" ref="R296:R314" si="120">SUM(J296,N296)</f>
        <v>1296288.29</v>
      </c>
      <c r="S296" s="193"/>
      <c r="T296" s="193"/>
      <c r="U296" s="193"/>
      <c r="V296" s="194">
        <f t="shared" si="118"/>
        <v>1296288.29</v>
      </c>
      <c r="W296" s="195">
        <f t="shared" si="119"/>
        <v>100</v>
      </c>
      <c r="X296" s="126"/>
      <c r="Y296" s="128"/>
    </row>
    <row r="297" spans="1:25" ht="14.45" hidden="1" customHeight="1" x14ac:dyDescent="0.25">
      <c r="A297" s="14"/>
      <c r="B297" s="15"/>
      <c r="C297" s="16"/>
      <c r="D297" s="15"/>
      <c r="E297" s="15"/>
      <c r="F297" s="63" t="s">
        <v>171</v>
      </c>
      <c r="G297" s="101"/>
      <c r="H297" s="113" t="s">
        <v>172</v>
      </c>
      <c r="I297" s="113"/>
      <c r="J297" s="111">
        <v>99900</v>
      </c>
      <c r="K297" s="111">
        <v>99900</v>
      </c>
      <c r="L297" s="120">
        <f>SUM(K297/J297*100)</f>
        <v>100</v>
      </c>
      <c r="M297" s="120"/>
      <c r="N297" s="111">
        <v>0</v>
      </c>
      <c r="O297" s="111">
        <v>0</v>
      </c>
      <c r="P297" s="75">
        <v>0</v>
      </c>
      <c r="Q297" s="199"/>
      <c r="R297" s="190">
        <f t="shared" si="120"/>
        <v>99900</v>
      </c>
      <c r="S297" s="193"/>
      <c r="T297" s="193"/>
      <c r="U297" s="193"/>
      <c r="V297" s="194">
        <f t="shared" si="118"/>
        <v>99900</v>
      </c>
      <c r="W297" s="195">
        <f t="shared" si="119"/>
        <v>100</v>
      </c>
      <c r="X297" s="126"/>
      <c r="Y297" s="127"/>
    </row>
    <row r="298" spans="1:25" ht="14.45" hidden="1" customHeight="1" x14ac:dyDescent="0.25">
      <c r="A298" s="14"/>
      <c r="B298" s="15"/>
      <c r="C298" s="16"/>
      <c r="D298" s="15"/>
      <c r="E298" s="15"/>
      <c r="F298" s="63" t="s">
        <v>173</v>
      </c>
      <c r="G298" s="101"/>
      <c r="H298" s="113" t="s">
        <v>174</v>
      </c>
      <c r="I298" s="113"/>
      <c r="J298" s="111">
        <v>1340984.6200000001</v>
      </c>
      <c r="K298" s="111">
        <v>1340984.6200000001</v>
      </c>
      <c r="L298" s="120">
        <f>SUM(K298/J298*100)</f>
        <v>100</v>
      </c>
      <c r="M298" s="120"/>
      <c r="N298" s="111"/>
      <c r="O298" s="111"/>
      <c r="P298" s="75"/>
      <c r="Q298" s="199"/>
      <c r="R298" s="190">
        <f t="shared" si="120"/>
        <v>1340984.6200000001</v>
      </c>
      <c r="S298" s="193"/>
      <c r="T298" s="193"/>
      <c r="U298" s="193"/>
      <c r="V298" s="194">
        <f t="shared" si="118"/>
        <v>1340984.6200000001</v>
      </c>
      <c r="W298" s="195">
        <f t="shared" si="119"/>
        <v>100</v>
      </c>
      <c r="X298" s="126"/>
      <c r="Y298" s="127"/>
    </row>
    <row r="299" spans="1:25" ht="9.6" hidden="1" customHeight="1" x14ac:dyDescent="0.25">
      <c r="A299" s="14"/>
      <c r="B299" s="15"/>
      <c r="C299" s="16"/>
      <c r="D299" s="15"/>
      <c r="E299" s="15"/>
      <c r="F299" s="63" t="s">
        <v>235</v>
      </c>
      <c r="G299" s="101"/>
      <c r="H299" s="113" t="s">
        <v>234</v>
      </c>
      <c r="I299" s="113"/>
      <c r="J299" s="111">
        <v>150000</v>
      </c>
      <c r="K299" s="111">
        <v>150000</v>
      </c>
      <c r="L299" s="120">
        <f>SUM(K299/J299*100)</f>
        <v>100</v>
      </c>
      <c r="M299" s="120"/>
      <c r="N299" s="111">
        <v>0</v>
      </c>
      <c r="O299" s="111">
        <v>0</v>
      </c>
      <c r="P299" s="75">
        <v>0</v>
      </c>
      <c r="Q299" s="199"/>
      <c r="R299" s="190">
        <f t="shared" si="120"/>
        <v>150000</v>
      </c>
      <c r="S299" s="193"/>
      <c r="T299" s="193"/>
      <c r="U299" s="193"/>
      <c r="V299" s="194">
        <f t="shared" si="118"/>
        <v>150000</v>
      </c>
      <c r="W299" s="195">
        <f t="shared" si="119"/>
        <v>100</v>
      </c>
      <c r="X299" s="126"/>
      <c r="Y299" s="127"/>
    </row>
    <row r="300" spans="1:25" ht="17.45" hidden="1" customHeight="1" x14ac:dyDescent="0.25">
      <c r="A300" s="14"/>
      <c r="B300" s="15"/>
      <c r="C300" s="16"/>
      <c r="D300" s="15"/>
      <c r="E300" s="15"/>
      <c r="F300" s="63" t="s">
        <v>243</v>
      </c>
      <c r="G300" s="101"/>
      <c r="H300" s="113" t="s">
        <v>244</v>
      </c>
      <c r="I300" s="113"/>
      <c r="J300" s="111">
        <v>0</v>
      </c>
      <c r="K300" s="111">
        <v>0</v>
      </c>
      <c r="L300" s="120">
        <v>0</v>
      </c>
      <c r="M300" s="120"/>
      <c r="N300" s="111"/>
      <c r="O300" s="111"/>
      <c r="P300" s="74" t="e">
        <f t="shared" si="115"/>
        <v>#DIV/0!</v>
      </c>
      <c r="Q300" s="190"/>
      <c r="R300" s="190">
        <f t="shared" si="120"/>
        <v>0</v>
      </c>
      <c r="S300" s="193"/>
      <c r="T300" s="193"/>
      <c r="U300" s="193"/>
      <c r="V300" s="194">
        <f t="shared" si="118"/>
        <v>0</v>
      </c>
      <c r="W300" s="195" t="e">
        <f t="shared" si="119"/>
        <v>#DIV/0!</v>
      </c>
      <c r="X300" s="99"/>
      <c r="Y300" s="128"/>
    </row>
    <row r="301" spans="1:25" ht="13.15" hidden="1" customHeight="1" x14ac:dyDescent="0.25">
      <c r="A301" s="14"/>
      <c r="B301" s="15"/>
      <c r="C301" s="16"/>
      <c r="D301" s="15"/>
      <c r="E301" s="15"/>
      <c r="F301" s="63" t="s">
        <v>175</v>
      </c>
      <c r="G301" s="101"/>
      <c r="H301" s="113" t="s">
        <v>176</v>
      </c>
      <c r="I301" s="113"/>
      <c r="J301" s="111">
        <v>249048</v>
      </c>
      <c r="K301" s="111">
        <v>249048</v>
      </c>
      <c r="L301" s="74">
        <f>SUM(K301/J301*100)</f>
        <v>100</v>
      </c>
      <c r="M301" s="74"/>
      <c r="N301" s="111">
        <v>0</v>
      </c>
      <c r="O301" s="111">
        <v>0</v>
      </c>
      <c r="P301" s="75">
        <v>0</v>
      </c>
      <c r="Q301" s="199"/>
      <c r="R301" s="190">
        <f t="shared" si="120"/>
        <v>249048</v>
      </c>
      <c r="S301" s="193"/>
      <c r="T301" s="193"/>
      <c r="U301" s="193"/>
      <c r="V301" s="194">
        <f t="shared" si="118"/>
        <v>249048</v>
      </c>
      <c r="W301" s="195">
        <f t="shared" si="119"/>
        <v>100</v>
      </c>
      <c r="X301" s="126"/>
      <c r="Y301" s="128"/>
    </row>
    <row r="302" spans="1:25" ht="22.9" hidden="1" customHeight="1" x14ac:dyDescent="0.25">
      <c r="A302" s="14"/>
      <c r="B302" s="15"/>
      <c r="C302" s="16"/>
      <c r="D302" s="15"/>
      <c r="E302" s="15"/>
      <c r="F302" s="63" t="s">
        <v>193</v>
      </c>
      <c r="G302" s="101"/>
      <c r="H302" s="113" t="s">
        <v>192</v>
      </c>
      <c r="I302" s="113"/>
      <c r="J302" s="111">
        <v>0</v>
      </c>
      <c r="K302" s="111"/>
      <c r="L302" s="74">
        <v>0</v>
      </c>
      <c r="M302" s="74"/>
      <c r="N302" s="88">
        <v>1110648</v>
      </c>
      <c r="O302" s="88">
        <v>1110648</v>
      </c>
      <c r="P302" s="74">
        <f t="shared" si="115"/>
        <v>100</v>
      </c>
      <c r="Q302" s="190"/>
      <c r="R302" s="190">
        <f t="shared" si="120"/>
        <v>1110648</v>
      </c>
      <c r="S302" s="206"/>
      <c r="T302" s="206"/>
      <c r="U302" s="206"/>
      <c r="V302" s="194">
        <f t="shared" si="118"/>
        <v>1110648</v>
      </c>
      <c r="W302" s="195">
        <f t="shared" si="119"/>
        <v>100</v>
      </c>
      <c r="X302" s="126"/>
      <c r="Y302" s="127"/>
    </row>
    <row r="303" spans="1:25" ht="35.450000000000003" hidden="1" customHeight="1" x14ac:dyDescent="0.25">
      <c r="A303" s="14"/>
      <c r="B303" s="15"/>
      <c r="C303" s="16"/>
      <c r="D303" s="15"/>
      <c r="E303" s="15"/>
      <c r="F303" s="63" t="s">
        <v>186</v>
      </c>
      <c r="G303" s="101"/>
      <c r="H303" s="113" t="s">
        <v>187</v>
      </c>
      <c r="I303" s="113"/>
      <c r="J303" s="111">
        <v>0</v>
      </c>
      <c r="K303" s="111"/>
      <c r="L303" s="74">
        <v>0</v>
      </c>
      <c r="M303" s="74"/>
      <c r="N303" s="88">
        <v>12611</v>
      </c>
      <c r="O303" s="88">
        <v>12611</v>
      </c>
      <c r="P303" s="74">
        <f t="shared" si="115"/>
        <v>100</v>
      </c>
      <c r="Q303" s="190"/>
      <c r="R303" s="190">
        <f t="shared" si="120"/>
        <v>12611</v>
      </c>
      <c r="S303" s="206"/>
      <c r="T303" s="206"/>
      <c r="U303" s="206"/>
      <c r="V303" s="194">
        <f t="shared" si="118"/>
        <v>12611</v>
      </c>
      <c r="W303" s="195">
        <f t="shared" si="119"/>
        <v>100</v>
      </c>
      <c r="X303" s="126"/>
      <c r="Y303" s="127"/>
    </row>
    <row r="304" spans="1:25" ht="49.15" hidden="1" customHeight="1" x14ac:dyDescent="0.25">
      <c r="A304" s="14"/>
      <c r="B304" s="15"/>
      <c r="C304" s="16"/>
      <c r="D304" s="15"/>
      <c r="E304" s="15"/>
      <c r="F304" s="63" t="s">
        <v>179</v>
      </c>
      <c r="G304" s="101"/>
      <c r="H304" s="113" t="s">
        <v>178</v>
      </c>
      <c r="I304" s="113"/>
      <c r="J304" s="111">
        <v>0</v>
      </c>
      <c r="K304" s="111"/>
      <c r="L304" s="74">
        <v>0</v>
      </c>
      <c r="M304" s="74"/>
      <c r="N304" s="88">
        <v>2032750</v>
      </c>
      <c r="O304" s="88">
        <v>2032750</v>
      </c>
      <c r="P304" s="74">
        <f t="shared" si="115"/>
        <v>100</v>
      </c>
      <c r="Q304" s="190"/>
      <c r="R304" s="190">
        <f t="shared" si="120"/>
        <v>2032750</v>
      </c>
      <c r="S304" s="206"/>
      <c r="T304" s="206"/>
      <c r="U304" s="206"/>
      <c r="V304" s="194">
        <f t="shared" si="118"/>
        <v>2032750</v>
      </c>
      <c r="W304" s="195">
        <f t="shared" si="119"/>
        <v>100</v>
      </c>
      <c r="X304" s="126"/>
      <c r="Y304" s="128"/>
    </row>
    <row r="305" spans="1:25" ht="25.9" hidden="1" customHeight="1" x14ac:dyDescent="0.25">
      <c r="A305" s="14"/>
      <c r="B305" s="15"/>
      <c r="C305" s="16"/>
      <c r="D305" s="15"/>
      <c r="E305" s="15"/>
      <c r="F305" s="63" t="s">
        <v>350</v>
      </c>
      <c r="G305" s="101"/>
      <c r="H305" s="113" t="s">
        <v>351</v>
      </c>
      <c r="I305" s="113"/>
      <c r="J305" s="111">
        <v>0</v>
      </c>
      <c r="K305" s="111">
        <v>0</v>
      </c>
      <c r="L305" s="74">
        <v>0</v>
      </c>
      <c r="M305" s="74"/>
      <c r="N305" s="88">
        <v>0</v>
      </c>
      <c r="O305" s="88">
        <v>0</v>
      </c>
      <c r="P305" s="74" t="e">
        <f t="shared" si="115"/>
        <v>#DIV/0!</v>
      </c>
      <c r="Q305" s="190"/>
      <c r="R305" s="190">
        <f t="shared" si="120"/>
        <v>0</v>
      </c>
      <c r="S305" s="206"/>
      <c r="T305" s="206"/>
      <c r="U305" s="206"/>
      <c r="V305" s="194">
        <v>0</v>
      </c>
      <c r="W305" s="195">
        <v>0</v>
      </c>
      <c r="X305" s="99"/>
      <c r="Y305" s="128"/>
    </row>
    <row r="306" spans="1:25" ht="24.6" hidden="1" customHeight="1" x14ac:dyDescent="0.25">
      <c r="A306" s="14"/>
      <c r="B306" s="15"/>
      <c r="C306" s="16"/>
      <c r="D306" s="15"/>
      <c r="E306" s="15"/>
      <c r="F306" s="63" t="s">
        <v>181</v>
      </c>
      <c r="G306" s="101"/>
      <c r="H306" s="113" t="s">
        <v>180</v>
      </c>
      <c r="I306" s="113"/>
      <c r="J306" s="111">
        <v>0</v>
      </c>
      <c r="K306" s="111"/>
      <c r="L306" s="74">
        <v>0</v>
      </c>
      <c r="M306" s="74"/>
      <c r="N306" s="88">
        <v>1124208</v>
      </c>
      <c r="O306" s="88">
        <v>1124208</v>
      </c>
      <c r="P306" s="74">
        <f t="shared" si="115"/>
        <v>100</v>
      </c>
      <c r="Q306" s="190"/>
      <c r="R306" s="190">
        <f t="shared" si="120"/>
        <v>1124208</v>
      </c>
      <c r="S306" s="206"/>
      <c r="T306" s="206"/>
      <c r="U306" s="206"/>
      <c r="V306" s="194">
        <f t="shared" si="118"/>
        <v>1124208</v>
      </c>
      <c r="W306" s="195">
        <f t="shared" si="119"/>
        <v>100</v>
      </c>
      <c r="X306" s="126"/>
      <c r="Y306" s="127"/>
    </row>
    <row r="307" spans="1:25" ht="25.9" hidden="1" customHeight="1" x14ac:dyDescent="0.25">
      <c r="A307" s="14"/>
      <c r="B307" s="15"/>
      <c r="C307" s="16"/>
      <c r="D307" s="15"/>
      <c r="E307" s="15"/>
      <c r="F307" s="63" t="s">
        <v>182</v>
      </c>
      <c r="G307" s="101"/>
      <c r="H307" s="113" t="s">
        <v>183</v>
      </c>
      <c r="I307" s="113"/>
      <c r="J307" s="111">
        <v>0</v>
      </c>
      <c r="K307" s="111"/>
      <c r="L307" s="74">
        <v>0</v>
      </c>
      <c r="M307" s="74"/>
      <c r="N307" s="88">
        <v>720707</v>
      </c>
      <c r="O307" s="88">
        <v>720707</v>
      </c>
      <c r="P307" s="74">
        <f t="shared" si="115"/>
        <v>100</v>
      </c>
      <c r="Q307" s="190"/>
      <c r="R307" s="190">
        <f t="shared" si="120"/>
        <v>720707</v>
      </c>
      <c r="S307" s="206"/>
      <c r="T307" s="206"/>
      <c r="U307" s="206"/>
      <c r="V307" s="194">
        <f t="shared" si="118"/>
        <v>720707</v>
      </c>
      <c r="W307" s="195">
        <f t="shared" si="119"/>
        <v>100</v>
      </c>
      <c r="X307" s="126"/>
      <c r="Y307" s="127"/>
    </row>
    <row r="308" spans="1:25" ht="36" hidden="1" customHeight="1" x14ac:dyDescent="0.25">
      <c r="A308" s="14"/>
      <c r="B308" s="15"/>
      <c r="C308" s="16"/>
      <c r="D308" s="15"/>
      <c r="E308" s="15"/>
      <c r="F308" s="63" t="s">
        <v>188</v>
      </c>
      <c r="G308" s="101"/>
      <c r="H308" s="113" t="s">
        <v>189</v>
      </c>
      <c r="I308" s="113"/>
      <c r="J308" s="111">
        <v>0</v>
      </c>
      <c r="K308" s="111"/>
      <c r="L308" s="74">
        <v>0</v>
      </c>
      <c r="M308" s="74"/>
      <c r="N308" s="88">
        <v>233018</v>
      </c>
      <c r="O308" s="111">
        <v>0</v>
      </c>
      <c r="P308" s="74">
        <f t="shared" si="115"/>
        <v>0</v>
      </c>
      <c r="Q308" s="190"/>
      <c r="R308" s="190">
        <f t="shared" si="120"/>
        <v>233018</v>
      </c>
      <c r="S308" s="193"/>
      <c r="T308" s="193"/>
      <c r="U308" s="193"/>
      <c r="V308" s="194">
        <f t="shared" si="118"/>
        <v>0</v>
      </c>
      <c r="W308" s="195">
        <f t="shared" si="119"/>
        <v>0</v>
      </c>
      <c r="X308" s="126"/>
      <c r="Y308" s="127"/>
    </row>
    <row r="309" spans="1:25" ht="22.15" hidden="1" customHeight="1" x14ac:dyDescent="0.25">
      <c r="A309" s="14"/>
      <c r="B309" s="15"/>
      <c r="C309" s="16"/>
      <c r="D309" s="15"/>
      <c r="E309" s="15"/>
      <c r="F309" s="63" t="s">
        <v>184</v>
      </c>
      <c r="G309" s="101"/>
      <c r="H309" s="113" t="s">
        <v>185</v>
      </c>
      <c r="I309" s="113"/>
      <c r="J309" s="111">
        <v>0</v>
      </c>
      <c r="K309" s="111"/>
      <c r="L309" s="74">
        <v>0</v>
      </c>
      <c r="M309" s="74"/>
      <c r="N309" s="88">
        <v>747157</v>
      </c>
      <c r="O309" s="88">
        <v>747157</v>
      </c>
      <c r="P309" s="74">
        <f t="shared" si="115"/>
        <v>100</v>
      </c>
      <c r="Q309" s="190"/>
      <c r="R309" s="190">
        <f t="shared" si="120"/>
        <v>747157</v>
      </c>
      <c r="S309" s="193"/>
      <c r="T309" s="193"/>
      <c r="U309" s="193"/>
      <c r="V309" s="194">
        <f t="shared" si="118"/>
        <v>747157</v>
      </c>
      <c r="W309" s="195">
        <f t="shared" si="119"/>
        <v>100</v>
      </c>
      <c r="X309" s="98"/>
      <c r="Y309" s="121"/>
    </row>
    <row r="310" spans="1:25" ht="36" hidden="1" customHeight="1" x14ac:dyDescent="0.25">
      <c r="A310" s="14"/>
      <c r="B310" s="15"/>
      <c r="C310" s="16"/>
      <c r="D310" s="15"/>
      <c r="E310" s="15"/>
      <c r="F310" s="63" t="s">
        <v>191</v>
      </c>
      <c r="G310" s="101"/>
      <c r="H310" s="113" t="s">
        <v>190</v>
      </c>
      <c r="I310" s="113"/>
      <c r="J310" s="111">
        <v>0</v>
      </c>
      <c r="K310" s="111"/>
      <c r="L310" s="74">
        <v>0</v>
      </c>
      <c r="M310" s="74"/>
      <c r="N310" s="88">
        <v>3836.57</v>
      </c>
      <c r="O310" s="88">
        <v>3836.57</v>
      </c>
      <c r="P310" s="74">
        <f t="shared" ref="P310" si="121">SUM(O310/N310*100)</f>
        <v>100</v>
      </c>
      <c r="Q310" s="190"/>
      <c r="R310" s="190">
        <f t="shared" si="120"/>
        <v>3836.57</v>
      </c>
      <c r="S310" s="193"/>
      <c r="T310" s="193"/>
      <c r="U310" s="193"/>
      <c r="V310" s="194">
        <f t="shared" ref="V310:V312" si="122">SUM(K310,O310)</f>
        <v>3836.57</v>
      </c>
      <c r="W310" s="195">
        <f t="shared" ref="W310:W312" si="123">SUM(V310/R310*100)</f>
        <v>100</v>
      </c>
      <c r="X310" s="98"/>
      <c r="Y310" s="121"/>
    </row>
    <row r="311" spans="1:25" ht="46.15" hidden="1" customHeight="1" x14ac:dyDescent="0.25">
      <c r="A311" s="14"/>
      <c r="B311" s="15"/>
      <c r="C311" s="16"/>
      <c r="D311" s="15"/>
      <c r="E311" s="15"/>
      <c r="F311" s="63" t="s">
        <v>352</v>
      </c>
      <c r="G311" s="101"/>
      <c r="H311" s="113" t="s">
        <v>353</v>
      </c>
      <c r="I311" s="113"/>
      <c r="J311" s="111">
        <v>0</v>
      </c>
      <c r="K311" s="111">
        <v>0</v>
      </c>
      <c r="L311" s="74">
        <v>0</v>
      </c>
      <c r="M311" s="74"/>
      <c r="N311" s="88">
        <v>3223</v>
      </c>
      <c r="O311" s="88">
        <v>0</v>
      </c>
      <c r="P311" s="74">
        <v>0</v>
      </c>
      <c r="Q311" s="74"/>
      <c r="R311" s="74">
        <f t="shared" si="120"/>
        <v>3223</v>
      </c>
      <c r="S311" s="89"/>
      <c r="T311" s="89"/>
      <c r="U311" s="89"/>
      <c r="V311" s="88">
        <v>0</v>
      </c>
      <c r="W311" s="76">
        <v>0</v>
      </c>
      <c r="X311" s="98"/>
      <c r="Y311" s="98"/>
    </row>
    <row r="312" spans="1:25" ht="25.9" hidden="1" customHeight="1" x14ac:dyDescent="0.25">
      <c r="A312" s="14"/>
      <c r="B312" s="15"/>
      <c r="C312" s="16"/>
      <c r="D312" s="15"/>
      <c r="E312" s="15"/>
      <c r="F312" s="63" t="s">
        <v>354</v>
      </c>
      <c r="G312" s="101"/>
      <c r="H312" s="113" t="s">
        <v>355</v>
      </c>
      <c r="I312" s="113"/>
      <c r="J312" s="111"/>
      <c r="K312" s="111"/>
      <c r="L312" s="74"/>
      <c r="M312" s="74"/>
      <c r="N312" s="88">
        <v>20814487.199999999</v>
      </c>
      <c r="O312" s="88">
        <v>19882780.859999999</v>
      </c>
      <c r="P312" s="74">
        <v>0</v>
      </c>
      <c r="Q312" s="74"/>
      <c r="R312" s="74">
        <f t="shared" si="120"/>
        <v>20814487.199999999</v>
      </c>
      <c r="S312" s="89"/>
      <c r="T312" s="89"/>
      <c r="U312" s="89"/>
      <c r="V312" s="88">
        <f t="shared" si="122"/>
        <v>19882780.859999999</v>
      </c>
      <c r="W312" s="76">
        <f t="shared" si="123"/>
        <v>95.523760297106904</v>
      </c>
      <c r="X312" s="98"/>
      <c r="Y312" s="98"/>
    </row>
    <row r="313" spans="1:25" ht="24.6" hidden="1" customHeight="1" x14ac:dyDescent="0.25">
      <c r="A313" s="14"/>
      <c r="B313" s="15"/>
      <c r="C313" s="16"/>
      <c r="D313" s="15"/>
      <c r="E313" s="15"/>
      <c r="F313" s="63" t="s">
        <v>364</v>
      </c>
      <c r="G313" s="101"/>
      <c r="H313" s="113" t="s">
        <v>365</v>
      </c>
      <c r="I313" s="113"/>
      <c r="J313" s="111">
        <v>0</v>
      </c>
      <c r="K313" s="111">
        <v>0</v>
      </c>
      <c r="L313" s="74">
        <v>0</v>
      </c>
      <c r="M313" s="74"/>
      <c r="N313" s="88">
        <v>848530.21</v>
      </c>
      <c r="O313" s="88">
        <v>745024.61</v>
      </c>
      <c r="P313" s="74">
        <f t="shared" si="115"/>
        <v>87.801777853024234</v>
      </c>
      <c r="Q313" s="74"/>
      <c r="R313" s="74">
        <f t="shared" si="120"/>
        <v>848530.21</v>
      </c>
      <c r="S313" s="89"/>
      <c r="T313" s="89"/>
      <c r="U313" s="89"/>
      <c r="V313" s="88">
        <f t="shared" si="118"/>
        <v>745024.61</v>
      </c>
      <c r="W313" s="76">
        <f t="shared" si="119"/>
        <v>87.801777853024234</v>
      </c>
      <c r="X313" s="98"/>
      <c r="Y313" s="98"/>
    </row>
    <row r="314" spans="1:25" ht="18.75" hidden="1" x14ac:dyDescent="0.3">
      <c r="A314" s="1"/>
      <c r="B314" s="1"/>
      <c r="C314" s="1"/>
      <c r="D314" s="1"/>
      <c r="E314" s="1"/>
      <c r="F314" s="21" t="s">
        <v>195</v>
      </c>
      <c r="G314" s="174"/>
      <c r="H314" s="175"/>
      <c r="I314" s="52"/>
      <c r="J314" s="51" t="e">
        <f>SUM(J274:J275)</f>
        <v>#REF!</v>
      </c>
      <c r="K314" s="51" t="e">
        <f>SUM(K274:K275)</f>
        <v>#REF!</v>
      </c>
      <c r="L314" s="25" t="e">
        <f>SUM(K314/J314*100)</f>
        <v>#REF!</v>
      </c>
      <c r="M314" s="25"/>
      <c r="N314" s="51" t="e">
        <f>SUM(N274:N275)</f>
        <v>#REF!</v>
      </c>
      <c r="O314" s="51" t="e">
        <f>SUM(O274:O275)</f>
        <v>#REF!</v>
      </c>
      <c r="P314" s="25" t="e">
        <f t="shared" si="115"/>
        <v>#REF!</v>
      </c>
      <c r="Q314" s="25"/>
      <c r="R314" s="25" t="e">
        <f t="shared" si="120"/>
        <v>#REF!</v>
      </c>
      <c r="S314" s="48"/>
      <c r="T314" s="48"/>
      <c r="U314" s="48"/>
      <c r="V314" s="38" t="e">
        <f t="shared" si="118"/>
        <v>#REF!</v>
      </c>
      <c r="W314" s="39" t="e">
        <f t="shared" si="119"/>
        <v>#REF!</v>
      </c>
      <c r="X314" s="6"/>
      <c r="Y314" s="6"/>
    </row>
    <row r="315" spans="1:25" x14ac:dyDescent="0.25">
      <c r="F315" s="10"/>
      <c r="G315" s="10"/>
      <c r="H315" s="10"/>
      <c r="I315" s="10"/>
      <c r="J315" s="46"/>
      <c r="K315" s="46"/>
      <c r="L315" s="46"/>
      <c r="M315" s="46"/>
      <c r="N315" s="46"/>
      <c r="O315" s="46"/>
      <c r="P315" s="46"/>
      <c r="Q315" s="46"/>
    </row>
  </sheetData>
  <mergeCells count="24">
    <mergeCell ref="Y115:Y116"/>
    <mergeCell ref="Y175:Y176"/>
    <mergeCell ref="G314:H314"/>
    <mergeCell ref="Y131:Y132"/>
    <mergeCell ref="F2:Y2"/>
    <mergeCell ref="Y113:Y114"/>
    <mergeCell ref="Y91:Y92"/>
    <mergeCell ref="Y95:Y96"/>
    <mergeCell ref="Y99:Y100"/>
    <mergeCell ref="Y225:Y226"/>
    <mergeCell ref="Y182:Y183"/>
    <mergeCell ref="N1:W1"/>
    <mergeCell ref="A3:R3"/>
    <mergeCell ref="Y66:Y67"/>
    <mergeCell ref="Y58:Y59"/>
    <mergeCell ref="Y34:Y35"/>
    <mergeCell ref="B5:E5"/>
    <mergeCell ref="F4:F5"/>
    <mergeCell ref="H4:H5"/>
    <mergeCell ref="Q4:Y4"/>
    <mergeCell ref="I4:L4"/>
    <mergeCell ref="M4:P4"/>
    <mergeCell ref="Y40:Y41"/>
    <mergeCell ref="Y42:Y44"/>
  </mergeCells>
  <pageMargins left="0.23622047244094491" right="0.23622047244094491" top="0.15748031496062992" bottom="0.19685039370078741" header="0.31496062992125984" footer="0.31496062992125984"/>
  <pageSetup paperSize="9" scale="65" fitToWidth="6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2023-03-27T00:28:11Z</dcterms:modified>
</cp:coreProperties>
</file>