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385" activeTab="2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<sst xmlns="http://schemas.openxmlformats.org/spreadsheetml/2006/main" count="235" uniqueCount="227">
  <si>
    <t>Плата за негативное воздействие на окружающую среду</t>
  </si>
  <si>
    <t>ИТОГО ДОХОДОВ МУНИЦИПАЛЬНОГО РАЙОНА</t>
  </si>
  <si>
    <t>Безвозмездные поступления от других бюджетов бюджетной системы Российской Федерации</t>
  </si>
  <si>
    <t>Единый сельскохозяйственный налог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</si>
  <si>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</si>
  <si>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</si>
  <si>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Субвенции бюджетам муниципальных районов на государственную регистрацию актов гражданского состояния</t>
  </si>
  <si>
    <t>Иные межбюджетные трансферты</t>
  </si>
  <si>
    <t xml:space="preserve">Субвенции бюджетам муниципальных районов на выполнение передаваемых полномочий субъектов Российской Федерации </t>
  </si>
  <si>
    <t>НАЛОГОВЫЕ И НЕНАЛОГОВЫЕ ДОХОДЫ</t>
  </si>
  <si>
    <t>Субвенции бюджетам муниципальных районов на ежемесячное денежное вознаграждение за классное руководство</t>
  </si>
  <si>
    <t>Прочие субсидии бюджетам муниципальных районов</t>
  </si>
  <si>
    <t>Субсидии бюджетам субъектов Российской Федерации и муниципальных образований (межбюджетные субсидии)</t>
  </si>
  <si>
    <t>Субвенции бюджетам муниципальных районов на осуществление полномочий по подготовке проведения статистических переписей</t>
  </si>
  <si>
    <t>Дотации бюджетам муниципальных районов на поддержку мер по обеспечению сбалансированности бюджетов</t>
  </si>
  <si>
    <t>Код бюджетной классификации Российской Федерации</t>
  </si>
  <si>
    <t>Наименование</t>
  </si>
  <si>
    <t>1 01 00000 00 0000 000</t>
  </si>
  <si>
    <t>НАЛОГИ НА ПРИБЫЛЬ, ДОХОДЫ</t>
  </si>
  <si>
    <t>1 01 02000 01 0000 000</t>
  </si>
  <si>
    <t>Налог на доходы физических лиц</t>
  </si>
  <si>
    <t>1 05 00000 00 0000 000</t>
  </si>
  <si>
    <t>НАЛОГИ НА СОВОКУПНЫЙ ДОХОД</t>
  </si>
  <si>
    <t>1 05 02000 02 0000 110</t>
  </si>
  <si>
    <t>1 05 03000 01 0000 110</t>
  </si>
  <si>
    <t>1 08 00000 00 0000 000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</si>
  <si>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</si>
  <si>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</si>
  <si>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1 08 03000 01 0000 110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</si>
  <si>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</si>
  <si>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1 08 07000 01 0000 110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</si>
  <si>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</si>
  <si>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</si>
  <si>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</si>
  <si>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казённых)</t>
  </si>
  <si>
    <t>1 11 07000 00 0000 120</t>
  </si>
  <si>
    <t>Платежи от государственных и муниципальных унитарных предприятий</t>
  </si>
  <si>
    <t>1 12 00000 00 0000 000</t>
  </si>
  <si>
    <t>ПЛАТЕЖИ ПРИ ПОЛЬЗОВАНИИ ПРИРОДНЫМИ РЕСУРСАМИ</t>
  </si>
  <si>
    <t>1 12 01000 01 0000 120</t>
  </si>
  <si>
    <t>1 14 00000 00 0000 000</t>
  </si>
  <si>
    <t>ДОХОДЫ ОТ ПРОДАЖИ МАТЕРИАЛЬНЫХ И НЕМАТЕРИАЛЬНЫХ АКТИВОВ</t>
  </si>
  <si>
    <t>1 14 02000 00 0000 000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</si>
  <si>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</si>
  <si>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</si>
  <si>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1 16 00000 00 0000 000</t>
  </si>
  <si>
    <t>ШТРАФЫ, САНКЦИИ, ВОЗМЕЩЕНИЕ УЩЕРБА</t>
  </si>
  <si>
    <t>2 00 00000 00 0000 000</t>
  </si>
  <si>
    <t>БЕЗВОЗМЕЗДНЫЕ ПОСТУПЛЕНИЯ</t>
  </si>
  <si>
    <t>2 02 00000 00 0000 000</t>
  </si>
  <si>
    <t>2 02 03002 05 0000 151</t>
  </si>
  <si>
    <t>2 02 03021 05 0000 151</t>
  </si>
  <si>
    <t>Единый налог на вмененный доход для отдельных видов деятельности</t>
  </si>
  <si>
    <t>1 05 01000 00 0000 000</t>
  </si>
  <si>
    <t>Налог, взимаемый в связи с применением упрощенной системы налогообложения</t>
  </si>
  <si>
    <t>1 13 00000 00 0000 000</t>
  </si>
  <si>
    <t>ДОХОДЫ ОТ ОКАЗАНИЯ ПЛАТНЫХ УСЛУГ (РАБОТ) И КОМПЕНСАЦИИ ЗАТРАТ ГОСУДАРСТВА</t>
  </si>
  <si>
    <t>1 13 01000 00 0000 000</t>
  </si>
  <si>
    <t>Доходы от оказания платных услуг (работ)</t>
  </si>
  <si>
    <t>1 00 00000 00 0000 000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</si>
  <si>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</si>
  <si>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</si>
  <si>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</si>
  <si>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</si>
  <si>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1 05 04020 02 0000 110</t>
  </si>
  <si>
    <t>в том числе:</t>
  </si>
  <si>
    <t>Прочие межбюджетные трансферты, передаваемые бюджетам муниципальных районов</t>
  </si>
  <si>
    <t>Налог, взимаемый в связи с применением патентной системы налогообложения, зачисляемый в бюджеты муниципальных районов</t>
  </si>
  <si>
    <t>ПРОЧИЕ НЕНАЛОГОВЫЕ ДОХОДЫ</t>
  </si>
  <si>
    <t>1 17 05000 00 0000 180</t>
  </si>
  <si>
    <t>Прочие неналоговые доходы бюджетов муниципальных районов</t>
  </si>
  <si>
    <t>Субвенции бюджетам муниципальных образований Приморского края на выплату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</si>
  <si>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1 11 09000 00 0000 120</t>
  </si>
  <si>
    <t>ВОЗВРАТ ОСТАТКОВ СУБСИДИЙ, СУБВЕНЦИЙ И ИНЫХ МЕЖБЮДЖЕТНЫХ ТРАНСФЕРТОВ, ИМЕЮЩИХ ЦЕЛЕВОЕ НАЗНАЧЕНИЕ, ПРОШЛЫХ ЛЕТ</t>
  </si>
  <si>
    <t>субсидии на проектирование и (или) строительство, реконструкцию, модернизацию, капитальный ремонт объектов водопроводно-канализационного хозяйства</t>
  </si>
  <si>
    <t>2 02 04052 05 0000 151</t>
  </si>
  <si>
    <t>2 02 04053 05 0000 151</t>
  </si>
  <si>
    <t>Межбюджетные трансферты, передаваемые бюджетам муниципальных районов на государственную поддержку муниципальных учреждений культуры, находящихся на территориях сельских поселений</t>
  </si>
  <si>
    <t>Межбюджетные трансферты, передаваемые бюджетам муниципальных районов на государственную поддержку лучших работников муниципальных учреждений культуры, находящихся на территориях сельских поселений</t>
  </si>
  <si>
    <t>2 18 00000 00 0000 000</t>
  </si>
  <si>
    <t>2 19 00000 00 0000 000</t>
  </si>
  <si>
    <t>ДОХОДЫ БЮДЖЕТОВ БЮДЖЕТНОЙ СИСТЕМЫ РОССИЙСКОЙ ФЕДЕРАЦИИ ОТ ВОЗВРАТА БЮДЖЕТАМ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</si>
  <si>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</si>
  <si>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</si>
  <si>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2 02 35930 05 0000 151</t>
  </si>
  <si>
    <t>2 02 35120 05 0000 151</t>
  </si>
  <si>
    <t>1 17 01000 00 0000 180</t>
  </si>
  <si>
    <t>Невыясненные поступления</t>
  </si>
  <si>
    <t>2 02 15002 05 0000 151</t>
  </si>
  <si>
    <t>2 02 20000 00 0000 151</t>
  </si>
  <si>
    <t>2 02 29999 05  0000 151</t>
  </si>
  <si>
    <t>2 02 30000 00 0000 151</t>
  </si>
  <si>
    <t>2 02 30024 05 0000 151</t>
  </si>
  <si>
    <t>2 02 40000 00 0000 151</t>
  </si>
  <si>
    <t>2 02 49999 05 0000 151</t>
  </si>
  <si>
    <t>1 11 01050 05 0000 120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</si>
  <si>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</si>
  <si>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рублей</t>
  </si>
  <si>
    <t>2 02 25497 05 0000 150</t>
  </si>
  <si>
    <t>Субсидии бюджетам муниципальных районов на реализацию мероприятий по обеспечению жильем молодых семей</t>
  </si>
  <si>
    <t>2 02 35082 05 0000 150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</si>
  <si>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ихз их числа по договорам найма специализированных жилых помещений</t>
  </si>
  <si>
    <t>1 11 01000 00 0000 000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</si>
  <si>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</si>
  <si>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Первоначально утвержденные решением о бюджете  бюджетные ассигноваия</t>
  </si>
  <si>
    <t>утвержденные бюджетные назначения с учетом внесенных изменений</t>
  </si>
  <si>
    <t>% исполнения к уточненному плану</t>
  </si>
  <si>
    <t>% исполнения к первоначальному плану</t>
  </si>
  <si>
    <t>Пояснения различий между первоначально утвержденными показателями и их фактическими значениями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</si>
  <si>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</si>
  <si>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</si>
  <si>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</si>
  <si>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2 02 35304 05 0000 150</t>
  </si>
  <si>
    <t>2 02 45303 05 0000 150</t>
  </si>
  <si>
    <t>Годовые бюджетные ассигнования изменены законом Приморского края в конце финансового года.</t>
  </si>
  <si>
    <t>1 05 01000 01 0000 110</t>
  </si>
  <si>
    <t>2 02 35469 05 0000 150</t>
  </si>
  <si>
    <t>субсидии бюджетам муниципальных образований Приморского края на реализацию проектов инициативного бюджетирования по направлению "Твой проект"</t>
  </si>
  <si>
    <t>2 02 39999 05 0000 150</t>
  </si>
  <si>
    <t>2 02 04000 00 0000 150</t>
  </si>
  <si>
    <t>2 02 30029 05 0000 150</t>
  </si>
  <si>
    <t>2 02 04014 05 0000 150</t>
  </si>
  <si>
    <t>2 02 10000 00 0000 150</t>
  </si>
  <si>
    <t>Прочие субвенции бюджетам муниципальных районов</t>
  </si>
  <si>
    <t xml:space="preserve">2 02 36900 05 0000 150 </t>
  </si>
  <si>
    <t>Единая субвенция муниципальных районов из бюджетов субъекта Российской Федерации</t>
  </si>
  <si>
    <t>Субвенции бюджетам муниципальных районов на проведение Всероссийской переписи населения 2020 года</t>
  </si>
  <si>
    <t>Средства субвенции освоены не в полном объеме, так как помещения, в которых расположены переписные участки (4 участка) были предоставлены Администрайции района сельскими поселениями в безвозмездное пользование. Сооответственно, расходов по оплате договоров аренды помещений для размещения участков для работы и участков для хранения переписных листов не производилось.</t>
  </si>
  <si>
    <t>Первоначальным планом доведены завышенные показатели. Освоение средств произведено в пределах фактической потребности и уточненного плана. Задолженности перед получателями нет</t>
  </si>
  <si>
    <t>В отчетном периоде увеличены плановые бюджетные ассигнования в связи с изменением числа получателей. Освоение средств произведено в пределах потребности в них</t>
  </si>
  <si>
    <t>Средства субвенции использованы в пределах фактической потребности в них.</t>
  </si>
  <si>
    <t>Первоначальое распределение средств не отражало реальной потребности муниципального района в бюджетных ассигнованиях. Уточненный план исполнен на 100 процентов.</t>
  </si>
  <si>
    <t>В отчетном периоде уменьшены плановые назначения в связи с изменением числа получателей. Освоение средств произведено в пределах потребности в них</t>
  </si>
  <si>
    <t xml:space="preserve">Средства использованы в полном объеме </t>
  </si>
  <si>
    <t>Субвенции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</si>
  <si>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В связи с увеличением в течение отчетного финансового года бюджетных ассигнований на реализацию данного полномочия</t>
  </si>
  <si>
    <t>Средства межбюджетных трансфертов от сельских поселений исполнены в полном объеме.</t>
  </si>
  <si>
    <t>В отчетном периоде уменьшены плановые назначения в связи с изменением числа получателей. Освоение средств произведено в пределах потребности в них.</t>
  </si>
  <si>
    <t>Распределение средств субсидий произведено в течение финансового года. В связи с чем уточненные плановые назначения значительно превышают первоначально утвержденные.</t>
  </si>
  <si>
    <t xml:space="preserve">В связи с увеличением цен на автомобильный и прямогонный бензин, дизельное топливо, моторные масла для дизельных и (или) карбюраторных (инжекторных) двигателей </t>
  </si>
  <si>
    <t>В связи с погашением задолженности по платежам</t>
  </si>
  <si>
    <t>Аукционы по продаже муниципального имущества признаны несостоявшимися из-за отсутствия поданных заявок</t>
  </si>
  <si>
    <t>В связи с увеличением объема субсидий в течение отчетного периода.</t>
  </si>
  <si>
    <t>1 16 01000 01 0000 140</t>
  </si>
  <si>
    <t>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</si>
  <si>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</si>
  <si>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1 16 10000 00 0000 140</t>
  </si>
  <si>
    <t>Платежи в целях возмещенния причиненного ущерба (убытков)</t>
  </si>
  <si>
    <t>капитальный ремонт и ремонт автомобильных дорог общего пользования населенных пунктов за счет дорожного фонда Приморского края</t>
  </si>
  <si>
    <t>обеспечение граждан твердым топливом (дровами)</t>
  </si>
  <si>
    <t>капитальный ремонт зданий муниципальных общеобразовательных учреждений</t>
  </si>
  <si>
    <t>приобретение и поставка спортивного инвентаря, спортивного оборудования и иного имущества для развития массового спорта</t>
  </si>
  <si>
    <t xml:space="preserve"> осуществление отдельных государственных полномочий по расчету и предоставлению дотаций на выравнивание бюджетной обеспеченности бюджетам поселений, входящим в их состав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</si>
  <si>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муниципальныхобразовательных организациях Приморского края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</si>
  <si>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Приморского края</t>
  </si>
  <si>
    <t>обеспечение оздоровления и отдыха детей Приморского края (за исключением организации отдыха детей в каникулярное время)</t>
  </si>
  <si>
    <t>осуществление органами местного самоуправления отдельных государственных полномочий по государственному управлению охраной труда</t>
  </si>
  <si>
    <t>осуществление государственных полномочий органов опеки и попечительства в отношении несовершеннолетних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</si>
  <si>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</si>
  <si>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реализация государственного полномочия в сфере транспортного обслуживания по муниципальным маршрутам в границах муниципальных образований</t>
  </si>
  <si>
    <t>обеспечение мер социальной поддержки педагогических работников муниципальных образовательных организаций Приморского края</t>
  </si>
  <si>
    <t>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 за счет средств краевого бюджета</t>
  </si>
  <si>
    <t>обеспечение бесплатным питанием детей, обучающихся в  муниципальных образовательных организациях Приморского края</t>
  </si>
  <si>
    <t>реализация государственных полномочий по организации мероприятий при осуществлении деятельности по обращению с животными без владельцев</t>
  </si>
  <si>
    <t>социальная поддержка детей, оставшихся без попечения родителей, и лиц, принявших на воспитание в семью детей, оставшихся без попечения родителей</t>
  </si>
  <si>
    <t>1 16 07000 00 0000 140</t>
  </si>
  <si>
    <t>Штрафы, пени, неустойки,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 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</si>
  <si>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1 16 11000 01 0000 140</t>
  </si>
  <si>
    <t>Платежи, уплачиваемые в целях возмещения вреда</t>
  </si>
  <si>
    <t>Прочие дотации бюджетам муниципальных районов</t>
  </si>
  <si>
    <t>2 02 19999 05 0000 150</t>
  </si>
  <si>
    <t>2 02 35260 05 0000 151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</si>
  <si>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</si>
  <si>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Распределение дополнительной финансовой помощи в соответствии с постановлениями Правительства Приморского края</t>
  </si>
  <si>
    <t>Объем запланированных, уточненных и исполненных субсидий равны.</t>
  </si>
  <si>
    <t xml:space="preserve">Субсидии использованы в объеме фактической потребности. В течение отчетного года одна семья добровольно вышла из состава получателей субсидии. </t>
  </si>
  <si>
    <t>Распределение субсидий из краевого бюджета бюджетам муниципальных образований Приморского края на реализацию проектов инициативного бюджетирования по направлению "Твой проект" произведено постановлением Правительства Приморского края от 24.01.2022 № 29-пп.</t>
  </si>
  <si>
    <t>Объем первоначально предусмотренных к перечислению в бюджет муниципального района, уточненных и использованных субсидий равны.</t>
  </si>
  <si>
    <t>В соответствии с приложением 14 (таблица 22) к Закону Приморского края от 21.12.2021 № 31-КЗ объем средств краевого бюджета для обеспечения граждан твердым топливом в 2022 году утвержден в объеме 120 554,36 рублей. Уточненный план и исполнение равнозначны.</t>
  </si>
  <si>
    <t>Субсидии на подготовку проектов межевания земельных участков и на проведение кадастровых работ были распределены Яковлевскому муниципальному району ошибочно и не могли быть использованы в связи с отсутствием у муниципального района земельных участков, они находятся в собственности сельских поселений.</t>
  </si>
  <si>
    <t xml:space="preserve">Объем средств, предусмотренных муниципальному району из краевого бюджета на выравнивание бюджетной обеспеченности поселений, эквивалентен уточненным и исполненным ассигнованиям. </t>
  </si>
  <si>
    <t>Расходы на обеспечение оздоровления и отдыха детей Приморского края (за исключением организации отдыха детей в каникулярное время) осуществлены в объеме первоначально утвержденного плана.</t>
  </si>
  <si>
    <t xml:space="preserve">Осуществление отдельных государственных полномочий по государственному управлению охраной труда произведено в объеме первоначально утвержденного Законом Приморского края плана </t>
  </si>
  <si>
    <t xml:space="preserve">Регистрация и учет граждан, имеющих право на получение жилищных субсидий в связи с переселением из районов Крайнего Севера и приравненных к ним территорий осуществлена Отделом жизнеобеспечения Администрации района в пределах предусмотренных средств. </t>
  </si>
  <si>
    <t>По результатам мониторинга численности безнадзорных животных, подлежащих отлову на территории Яковлевского муниципального района было выявлено более 120 особей (собак). В связи с этим муниципальноу району дважды увеличивали размер субвенции. Общее количество отловленных особей за 2022 год составило 67 голов.</t>
  </si>
  <si>
    <t>В течение финансового года в Администрацию Яковлевского мунципального района не поступало заявлений от перевозчиков с предложением об установлении регулируемых тарифов</t>
  </si>
  <si>
    <t xml:space="preserve">Объем средств, предусмотренных муниципальному району на реализацию государственных полномочий  органов опеки и попечительства соответствует уточненным и исполненным назначениям. Средства использованы в полном объеме </t>
  </si>
  <si>
    <t>По результатам конкурсных процедур произошло снижение стоимости заявленных работ по капитальному ремонту зданий общеобразовательных учреждений. Соответствующие изменения были внесены в Соглашение между Администрацией Яковлевского мунциципального района и Министерством образования Приморского края.</t>
  </si>
  <si>
    <t>Сведения о фактических поступлениях доходов за 2023 год по видам доходов в сравнении с первоначально утвержденными решением о бюджете значениями</t>
  </si>
  <si>
    <t>комплектование книжных фондов и обеспечение информационно-техническим оборудованием библиотек</t>
  </si>
  <si>
    <t xml:space="preserve">приобретение музыкальных инструментов и художественного инвентаря для учреждений дополнительного образования детей в сфере культуры </t>
  </si>
  <si>
    <t xml:space="preserve">организация физкультурно-спортивной работы по месту жительства 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</si>
  <si>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их их числа по договорам найма специализированных жилых помещений</t>
  </si>
  <si>
    <t>Субвенции бюджетам муниципальных районов на осущесвление полномочий по составлению (изменению) списков кандидатов в присяжные заседатели судов общей юрисдикции в Российской Федерации</t>
  </si>
  <si>
    <t>софинансирование муниципальных программ по поддержке социально ориентированных некоммерческих организаций по итогам коекурсного отбора</t>
  </si>
  <si>
    <t>расходы за счет резервного фонда Правительства Приморского края по ликвидации чрезвычайных ситуаций природного и техногенного характера на территории Приморского края</t>
  </si>
  <si>
    <t>Межбюджетные трансферты, передаваемые бюджетам муниципальных районов на проведение мероприятий по обеспечению деятельности с детскими общественными объединениями в общеобразовательных организациях</t>
  </si>
  <si>
    <t>2 02 25243 05 0000 150</t>
  </si>
  <si>
    <t>Субсидии бюджетам муниципальных районов на строительство и реконструкцию (модернизацию) объектов питьевого водоснабжения</t>
  </si>
  <si>
    <t>исполнено за 2023 год</t>
  </si>
  <si>
    <t>Административные штрафы, установленные Кодексом Российской Федерации об административных правонарушениях</t>
  </si>
  <si>
    <t>2 02 45179 05 0000 150</t>
  </si>
  <si>
    <t>Средства освоены в пределах плана.</t>
  </si>
  <si>
    <t xml:space="preserve">Невыясненные поступления поступили в сумме 93 669,51 рублей. В течение отчетного года выяснено платежей на общую сумму 105 490,76 рублей. </t>
  </si>
  <si>
    <t>В связи с увеличением фонда оплаты труда работников предприятий, учреждений и организаций района, индексацией оплаты труда</t>
  </si>
  <si>
    <t>Увеличение количества налоплательщиков, выбравших упрощенную систему налогообложения</t>
  </si>
  <si>
    <t>Увеличение количества налопгоплательщиков, у которых по итогам работы за 2022 год доходы превысили расходы</t>
  </si>
  <si>
    <t>Снижение количества рассмотренных дел в судах общей юрисдикции, мировыми судьями</t>
  </si>
  <si>
    <t>Несвоевременная оплата арендаторами муниципального имущества арендной платы в 2023 году.</t>
  </si>
  <si>
    <t>Основная сумма поступлений - от ООО "Лидер", который оплатил платежи за негативное воздействие на окружающую среду по объекту "Полигон ТБО". В 2023 году снижение начисленной суммы платы по сравнению с 2022 г. (по данным расчетов налогоплательщика)</t>
  </si>
  <si>
    <t>Фактическое количество заявок на приобретение земельных участков превысило запланированное</t>
  </si>
  <si>
    <t>В соответствии со ст.2 Федерального закона от 02.06.2016 № 178-ФЗ, положения главы 26.3 "Системы налогообложения в виде ЕНВД для отдельных видов деятельности" части второй НК РФ не применяется с 1 января 2021 года. При этом в 2023 году был произведен возврат налога.</t>
  </si>
  <si>
    <t>Доходы поступили от Муниципального казенного учреждения "Межпоселенческая библиотека"  за выдачу платной литературы в сумме 15 000 рублей и 750 рублей - за "Пушкинскую карту"</t>
  </si>
  <si>
    <t>Первоначальные годовые назначения откорректированы в сторону увеличения, в связи с поступлением штрафов от возмещения причиненного ущерба</t>
  </si>
  <si>
    <t>В течение финансового года в соответствии с постановлениями Правительства Приморского края: от 16.05.2023 № 316-пп на 4 545 394,66 рублей; от 20.06.2023 № 415-пп на 10 000 000 рублей; от 08.11.2023 № 766-пп на  15 707 584,80 рублей; муниципальному району была распределена дополнительная финансовая помощи в виде дотации на обеспечение мер по сбалансированности бюджета</t>
  </si>
  <si>
    <t>Постановлением Правительства Приморского края от 07.12.2023 № 101-дсп утверждено распределение иных дотаций местным бюджетам из краевого бюджета, источником финансового обеспечения которых являются межбюджетные трансферты в форме дотаций (гранта) из федерального бюджета, в целях поощрения в 2023 году муниципальных управленческих команд Приморского края по итогам 2022 года - в сумме 1 760 000 рублей.</t>
  </si>
  <si>
    <t>Плановые назначения приведены в  соответствие с законом Приморского края от 20.12.2022 № 253-КЗ "О краевом бюджете на 2023 год и плановый период 2024 и 2025 годов"</t>
  </si>
  <si>
    <t>В связи с уменьшением количества обучающихся в отчетном периоде на 38 человек в сравнении с 2022 годом</t>
  </si>
  <si>
    <t>Плановые назначения соответствуют исполненным</t>
  </si>
  <si>
    <t>В связи с увеличением в течение отчетного финансового года бюджетных ассигнований на реализацию данного полномочия в соответствии с законом Приморского края от   26.07.2023 года № 388-КЗ</t>
  </si>
  <si>
    <t>Плановые назначения приведены в соответствие с Законом Приморского края от 20.12.2022 № 253-КЗ "О краевом бюджете на 2023 год и плановый период 2024 и 2025 годов"</t>
  </si>
  <si>
    <t>Изменение плана в связи с уменьшением количества штрафов, наложенных мировыми судьями</t>
  </si>
  <si>
    <t>Поступил разовый платеж по Администрации Яковлевского муниципального района за нарушение муниципальных правовых актов</t>
  </si>
  <si>
    <t xml:space="preserve">Фактов причиненного ущерба в отчетном периоде не установлено, соответственно, штрафы не налагались </t>
  </si>
  <si>
    <t>Штраф наложен Администрацией Яковлевского муниципального района за причинение вреда окружающей среде</t>
  </si>
  <si>
    <t>В соответствии с распоряжением Правительства Приморского края от 02.11.2023 № 815-рп "О финансировании расходов из резервного фонда Правительства Приморского края по ликвидации чрезвычайных ситуаций природного и техногенного характера на территории Приморского края"  выделено 18 295 562,04 рублей. В целях проведения неотложных аварийно-восставновительных работ на участках гидротехнического сооружения Яблоновской осушительной системы (дамба), поврежденных в результате чрезвычайной ситуации природного и техногенного характера, обусловленной комплексом неблагоприятных метеорилогических явлений, произошедших в августе 2023 года на территории Приморского края</t>
  </si>
  <si>
    <t>Обусловлено поднятием переплаты в связи с предоставлением налогоплательщиками уведомлений об уменьшении стоимости патента на страховые взносы, как за текущий период, так и за предыдущие периоды действия патента (по сведениям МИФНС №10 по Приморскому краю).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</si>
</sst>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_(* #,##0.000_);_(* \(#,##0.000\);_(* &quot;-&quot;??_);_(@_)"/>
    <numFmt numFmtId="183" formatCode="_(* #,##0.0000_);_(* \(#,##0.0000\);_(* &quot;-&quot;??_);_(@_)"/>
    <numFmt numFmtId="184" formatCode="_(* #,##0.00000_);_(* \(#,##0.00000\);_(* &quot;-&quot;??_);_(@_)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_(* #,##0.000000_);_(* \(#,##0.000000\);_(* &quot;-&quot;??_);_(@_)"/>
    <numFmt numFmtId="189" formatCode="[$€-2]\ ###,000_);[Red]\([$€-2]\ ###,000\)"/>
    <numFmt numFmtId="190" formatCode="[$-FC19]d\ mmmm\ yyyy\ &quot;г.&quot;"/>
    <numFmt numFmtId="191" formatCode="0.000"/>
    <numFmt numFmtId="192" formatCode="0.0000"/>
    <numFmt numFmtId="193" formatCode="0.00000"/>
    <numFmt numFmtId="194" formatCode="#,##0.00000"/>
  </numFmts>
  <fonts count="42">
    <font>
      <sz val="10"/>
      <name val="Arial"/>
      <family val="0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33" borderId="0" xfId="0" applyFill="1" applyAlignment="1">
      <alignment/>
    </xf>
    <xf numFmtId="4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34" borderId="0" xfId="0" applyFill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181" fontId="4" fillId="0" borderId="11" xfId="58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181" fontId="5" fillId="0" borderId="10" xfId="58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181" fontId="4" fillId="0" borderId="10" xfId="58" applyFont="1" applyFill="1" applyBorder="1" applyAlignment="1">
      <alignment horizontal="center" vertical="center"/>
    </xf>
    <xf numFmtId="181" fontId="4" fillId="0" borderId="11" xfId="58" applyNumberFormat="1" applyFont="1" applyFill="1" applyBorder="1" applyAlignment="1">
      <alignment horizontal="center" vertical="center"/>
    </xf>
    <xf numFmtId="181" fontId="4" fillId="0" borderId="0" xfId="58" applyFont="1" applyFill="1" applyAlignment="1">
      <alignment horizontal="center" vertical="center"/>
    </xf>
    <xf numFmtId="184" fontId="4" fillId="0" borderId="0" xfId="58" applyNumberFormat="1" applyFont="1" applyFill="1" applyAlignment="1">
      <alignment horizontal="center" vertical="center"/>
    </xf>
    <xf numFmtId="184" fontId="4" fillId="0" borderId="10" xfId="58" applyNumberFormat="1" applyFont="1" applyFill="1" applyBorder="1" applyAlignment="1">
      <alignment horizontal="center" vertical="center"/>
    </xf>
    <xf numFmtId="4" fontId="4" fillId="0" borderId="11" xfId="58" applyNumberFormat="1" applyFont="1" applyFill="1" applyBorder="1" applyAlignment="1">
      <alignment horizontal="center" vertical="center"/>
    </xf>
    <xf numFmtId="181" fontId="5" fillId="0" borderId="0" xfId="58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181" fontId="0" fillId="0" borderId="0" xfId="58" applyFont="1" applyFill="1" applyAlignment="1">
      <alignment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181" fontId="5" fillId="0" borderId="11" xfId="58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181" fontId="4" fillId="0" borderId="13" xfId="58" applyFont="1" applyFill="1" applyBorder="1" applyAlignment="1">
      <alignment horizontal="center" vertical="center" wrapText="1"/>
    </xf>
    <xf numFmtId="181" fontId="5" fillId="0" borderId="13" xfId="58" applyFont="1" applyFill="1" applyBorder="1" applyAlignment="1">
      <alignment horizontal="center" vertical="center"/>
    </xf>
    <xf numFmtId="4" fontId="4" fillId="0" borderId="10" xfId="58" applyNumberFormat="1" applyFont="1" applyFill="1" applyBorder="1" applyAlignment="1">
      <alignment horizontal="center" vertical="center"/>
    </xf>
    <xf numFmtId="181" fontId="5" fillId="0" borderId="13" xfId="58" applyFont="1" applyFill="1" applyBorder="1" applyAlignment="1">
      <alignment horizontal="center" vertical="center" wrapText="1"/>
    </xf>
    <xf numFmtId="181" fontId="5" fillId="0" borderId="10" xfId="58" applyFont="1" applyFill="1" applyBorder="1" applyAlignment="1">
      <alignment horizontal="center" vertical="center" wrapText="1"/>
    </xf>
    <xf numFmtId="194" fontId="4" fillId="0" borderId="10" xfId="58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/>
    </xf>
    <xf numFmtId="4" fontId="4" fillId="0" borderId="10" xfId="58" applyNumberFormat="1" applyFont="1" applyFill="1" applyBorder="1" applyAlignment="1">
      <alignment horizontal="right" vertical="center"/>
    </xf>
    <xf numFmtId="181" fontId="4" fillId="0" borderId="13" xfId="58" applyFont="1" applyFill="1" applyBorder="1" applyAlignment="1">
      <alignment horizontal="center" vertical="center"/>
    </xf>
    <xf numFmtId="4" fontId="4" fillId="0" borderId="13" xfId="0" applyNumberFormat="1" applyFont="1" applyFill="1" applyBorder="1" applyAlignment="1">
      <alignment horizontal="center" vertical="center" wrapText="1"/>
    </xf>
    <xf numFmtId="181" fontId="4" fillId="0" borderId="10" xfId="58" applyFont="1" applyFill="1" applyBorder="1" applyAlignment="1">
      <alignment horizontal="center" vertical="center" wrapText="1"/>
    </xf>
    <xf numFmtId="181" fontId="4" fillId="0" borderId="10" xfId="58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81" fontId="4" fillId="0" borderId="11" xfId="58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181" fontId="4" fillId="0" borderId="12" xfId="58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81" fontId="4" fillId="0" borderId="11" xfId="58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181" fontId="0" fillId="0" borderId="12" xfId="58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181" fontId="4" fillId="0" borderId="12" xfId="58" applyNumberFormat="1" applyFont="1" applyFill="1" applyBorder="1" applyAlignment="1">
      <alignment horizontal="center" vertical="center"/>
    </xf>
    <xf numFmtId="181" fontId="5" fillId="0" borderId="11" xfId="58" applyFont="1" applyFill="1" applyBorder="1" applyAlignment="1">
      <alignment horizontal="center" vertical="center"/>
    </xf>
    <xf numFmtId="181" fontId="5" fillId="0" borderId="12" xfId="58" applyFont="1" applyFill="1" applyBorder="1" applyAlignment="1">
      <alignment horizontal="center" vertical="center"/>
    </xf>
    <xf numFmtId="4" fontId="5" fillId="0" borderId="11" xfId="58" applyNumberFormat="1" applyFont="1" applyFill="1" applyBorder="1" applyAlignment="1">
      <alignment horizontal="center" vertical="center"/>
    </xf>
    <xf numFmtId="4" fontId="5" fillId="0" borderId="12" xfId="58" applyNumberFormat="1" applyFont="1" applyFill="1" applyBorder="1" applyAlignment="1">
      <alignment horizontal="center" vertical="center"/>
    </xf>
    <xf numFmtId="184" fontId="4" fillId="0" borderId="11" xfId="58" applyNumberFormat="1" applyFont="1" applyFill="1" applyBorder="1" applyAlignment="1">
      <alignment horizontal="center" vertical="center"/>
    </xf>
    <xf numFmtId="184" fontId="4" fillId="0" borderId="12" xfId="58" applyNumberFormat="1" applyFont="1" applyFill="1" applyBorder="1" applyAlignment="1">
      <alignment horizontal="center" vertical="center"/>
    </xf>
    <xf numFmtId="2" fontId="5" fillId="0" borderId="11" xfId="0" applyNumberFormat="1" applyFont="1" applyFill="1" applyBorder="1" applyAlignment="1">
      <alignment horizontal="center" vertical="center" wrapText="1"/>
    </xf>
    <xf numFmtId="2" fontId="5" fillId="0" borderId="13" xfId="0" applyNumberFormat="1" applyFont="1" applyFill="1" applyBorder="1" applyAlignment="1">
      <alignment horizontal="center" vertical="center" wrapText="1"/>
    </xf>
    <xf numFmtId="2" fontId="5" fillId="0" borderId="12" xfId="0" applyNumberFormat="1" applyFont="1" applyFill="1" applyBorder="1" applyAlignment="1">
      <alignment horizontal="center" vertical="center" wrapText="1"/>
    </xf>
    <xf numFmtId="182" fontId="4" fillId="0" borderId="11" xfId="58" applyNumberFormat="1" applyFont="1" applyFill="1" applyBorder="1" applyAlignment="1">
      <alignment horizontal="center" vertical="center"/>
    </xf>
    <xf numFmtId="182" fontId="4" fillId="0" borderId="12" xfId="58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4" fontId="5" fillId="0" borderId="11" xfId="58" applyNumberFormat="1" applyFont="1" applyFill="1" applyBorder="1" applyAlignment="1">
      <alignment horizontal="right" vertical="center"/>
    </xf>
    <xf numFmtId="4" fontId="5" fillId="0" borderId="12" xfId="58" applyNumberFormat="1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2" fontId="0" fillId="0" borderId="12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/>
    </xf>
    <xf numFmtId="181" fontId="4" fillId="0" borderId="11" xfId="58" applyFont="1" applyFill="1" applyBorder="1" applyAlignment="1">
      <alignment horizontal="center" vertical="center" wrapText="1"/>
    </xf>
    <xf numFmtId="181" fontId="4" fillId="0" borderId="12" xfId="58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/>
    </xf>
    <xf numFmtId="0" fontId="4" fillId="35" borderId="12" xfId="0" applyFont="1" applyFill="1" applyBorder="1" applyAlignment="1">
      <alignment horizontal="center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05"/>
  <sheetViews>
    <sheetView tabSelected="1" view="pageBreakPreview" zoomScale="110" zoomScaleNormal="110" zoomScaleSheetLayoutView="110" workbookViewId="0" topLeftCell="I16">
      <selection activeCell="N20" sqref="N19:N20"/>
    </sheetView>
  </sheetViews>
  <sheetFormatPr defaultColWidth="9.140625" defaultRowHeight="12.75"/>
  <cols>
    <col min="1" max="1" width="9.140625" style="25" customWidth="1"/>
    <col min="2" max="2" width="11.140625" style="25" customWidth="1"/>
    <col min="3" max="6" width="9.140625" style="28" customWidth="1"/>
    <col min="7" max="7" width="9.7109375" style="28" customWidth="1"/>
    <col min="8" max="8" width="15.28125" style="24" customWidth="1"/>
    <col min="9" max="9" width="5.421875" style="24" customWidth="1"/>
    <col min="10" max="10" width="12.28125" style="24" customWidth="1"/>
    <col min="11" max="11" width="15.421875" style="24" customWidth="1"/>
    <col min="12" max="12" width="9.00390625" style="24" customWidth="1"/>
    <col min="13" max="13" width="11.140625" style="24" customWidth="1"/>
    <col min="14" max="14" width="78.7109375" style="24" customWidth="1"/>
    <col min="15" max="31" width="9.140625" style="24" customWidth="1"/>
  </cols>
  <sheetData>
    <row r="1" spans="1:12" ht="12.75">
      <c r="A1" s="8"/>
      <c r="B1" s="8"/>
      <c r="C1" s="27"/>
      <c r="D1" s="27"/>
      <c r="E1" s="27"/>
      <c r="F1" s="27"/>
      <c r="G1" s="98"/>
      <c r="H1" s="98"/>
      <c r="I1" s="98"/>
      <c r="J1" s="98"/>
      <c r="K1" s="98"/>
      <c r="L1" s="98"/>
    </row>
    <row r="2" spans="1:10" ht="12.75">
      <c r="A2" s="8"/>
      <c r="B2" s="8"/>
      <c r="C2" s="27"/>
      <c r="D2" s="27"/>
      <c r="E2" s="27"/>
      <c r="F2" s="27"/>
      <c r="G2" s="98"/>
      <c r="H2" s="98"/>
      <c r="I2" s="98"/>
      <c r="J2" s="98"/>
    </row>
    <row r="3" spans="1:14" ht="12.75" customHeight="1">
      <c r="A3" s="46" t="s">
        <v>188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</row>
    <row r="4" spans="1:14" ht="18" customHeight="1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</row>
    <row r="5" spans="1:12" ht="13.5" customHeight="1">
      <c r="A5" s="9"/>
      <c r="B5" s="9"/>
      <c r="C5" s="29"/>
      <c r="D5" s="29"/>
      <c r="E5" s="29"/>
      <c r="F5" s="29"/>
      <c r="G5" s="29"/>
      <c r="H5" s="9"/>
      <c r="I5" s="78"/>
      <c r="J5" s="78"/>
      <c r="K5" s="78" t="s">
        <v>97</v>
      </c>
      <c r="L5" s="78"/>
    </row>
    <row r="6" spans="1:14" ht="103.5" customHeight="1">
      <c r="A6" s="60" t="s">
        <v>15</v>
      </c>
      <c r="B6" s="62"/>
      <c r="C6" s="47" t="s">
        <v>16</v>
      </c>
      <c r="D6" s="103"/>
      <c r="E6" s="103"/>
      <c r="F6" s="103"/>
      <c r="G6" s="48"/>
      <c r="H6" s="39" t="s">
        <v>104</v>
      </c>
      <c r="I6" s="67" t="s">
        <v>105</v>
      </c>
      <c r="J6" s="69"/>
      <c r="K6" s="11" t="s">
        <v>199</v>
      </c>
      <c r="L6" s="10" t="s">
        <v>106</v>
      </c>
      <c r="M6" s="11" t="s">
        <v>107</v>
      </c>
      <c r="N6" s="11" t="s">
        <v>108</v>
      </c>
    </row>
    <row r="7" spans="1:14" ht="12.75">
      <c r="A7" s="47">
        <v>1</v>
      </c>
      <c r="B7" s="48"/>
      <c r="C7" s="99">
        <v>2</v>
      </c>
      <c r="D7" s="108"/>
      <c r="E7" s="108"/>
      <c r="F7" s="108"/>
      <c r="G7" s="100"/>
      <c r="H7" s="40">
        <v>3</v>
      </c>
      <c r="I7" s="99">
        <v>4</v>
      </c>
      <c r="J7" s="100"/>
      <c r="K7" s="13">
        <v>5</v>
      </c>
      <c r="L7" s="12">
        <v>6</v>
      </c>
      <c r="M7" s="14">
        <v>7</v>
      </c>
      <c r="N7" s="14">
        <v>8</v>
      </c>
    </row>
    <row r="8" spans="1:31" s="1" customFormat="1" ht="14.25">
      <c r="A8" s="93" t="s">
        <v>59</v>
      </c>
      <c r="B8" s="94"/>
      <c r="C8" s="95" t="s">
        <v>9</v>
      </c>
      <c r="D8" s="96"/>
      <c r="E8" s="96"/>
      <c r="F8" s="96"/>
      <c r="G8" s="97"/>
      <c r="H8" s="34">
        <f>SUM(H9+H11+H13+H19+H22+H28+H30+H32+H36)</f>
        <v>344387000</v>
      </c>
      <c r="I8" s="101">
        <f>SUM(I9+I11+I13+I19+I22+I28+I30+I32+I36)</f>
        <v>357565250</v>
      </c>
      <c r="J8" s="102"/>
      <c r="K8" s="34">
        <f>SUM(K9+K11+K13+K19+K22+K28+K30+K32+K36+K42)</f>
        <v>365745726.06</v>
      </c>
      <c r="L8" s="30">
        <f aca="true" t="shared" si="0" ref="L8:L15">SUM(K8/I8*100)</f>
        <v>102.28782748323557</v>
      </c>
      <c r="M8" s="31">
        <f aca="true" t="shared" si="1" ref="M8:M13">SUM(K8/H8*100)</f>
        <v>106.20195479504162</v>
      </c>
      <c r="N8" s="2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</row>
    <row r="9" spans="1:31" s="1" customFormat="1" ht="15">
      <c r="A9" s="47" t="s">
        <v>17</v>
      </c>
      <c r="B9" s="48"/>
      <c r="C9" s="104" t="s">
        <v>18</v>
      </c>
      <c r="D9" s="105"/>
      <c r="E9" s="105"/>
      <c r="F9" s="105"/>
      <c r="G9" s="106"/>
      <c r="H9" s="42">
        <f>SUM(H10)</f>
        <v>315000000</v>
      </c>
      <c r="I9" s="53">
        <f>SUM(I10)</f>
        <v>330000000</v>
      </c>
      <c r="J9" s="57"/>
      <c r="K9" s="17">
        <f>SUM(K10)</f>
        <v>337043565.68</v>
      </c>
      <c r="L9" s="7">
        <f t="shared" si="0"/>
        <v>102.13441384242425</v>
      </c>
      <c r="M9" s="16">
        <f t="shared" si="1"/>
        <v>106.99795735873016</v>
      </c>
      <c r="N9" s="2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</row>
    <row r="10" spans="1:31" s="1" customFormat="1" ht="28.5" customHeight="1">
      <c r="A10" s="47" t="s">
        <v>19</v>
      </c>
      <c r="B10" s="48"/>
      <c r="C10" s="67" t="s">
        <v>20</v>
      </c>
      <c r="D10" s="68"/>
      <c r="E10" s="68"/>
      <c r="F10" s="68"/>
      <c r="G10" s="69"/>
      <c r="H10" s="33">
        <v>315000000</v>
      </c>
      <c r="I10" s="53">
        <v>330000000</v>
      </c>
      <c r="J10" s="57"/>
      <c r="K10" s="17">
        <v>337043565.68</v>
      </c>
      <c r="L10" s="7">
        <f t="shared" si="0"/>
        <v>102.13441384242425</v>
      </c>
      <c r="M10" s="16">
        <f t="shared" si="1"/>
        <v>106.99795735873016</v>
      </c>
      <c r="N10" s="2" t="s">
        <v>204</v>
      </c>
      <c r="O10" s="32"/>
      <c r="P10" s="32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</row>
    <row r="11" spans="1:31" s="1" customFormat="1" ht="42" customHeight="1">
      <c r="A11" s="47" t="s">
        <v>60</v>
      </c>
      <c r="B11" s="48"/>
      <c r="C11" s="63" t="s">
        <v>61</v>
      </c>
      <c r="D11" s="64"/>
      <c r="E11" s="64"/>
      <c r="F11" s="64"/>
      <c r="G11" s="65"/>
      <c r="H11" s="33">
        <f>SUM(H12)</f>
        <v>14500000</v>
      </c>
      <c r="I11" s="53">
        <f>SUM(I12)</f>
        <v>14500000</v>
      </c>
      <c r="J11" s="57"/>
      <c r="K11" s="17">
        <f>SUM(K12)</f>
        <v>16524930.21</v>
      </c>
      <c r="L11" s="7">
        <f t="shared" si="0"/>
        <v>113.96503593103449</v>
      </c>
      <c r="M11" s="16">
        <f t="shared" si="1"/>
        <v>113.96503593103449</v>
      </c>
      <c r="N11" s="2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</row>
    <row r="12" spans="1:31" s="1" customFormat="1" ht="29.25" customHeight="1">
      <c r="A12" s="47" t="s">
        <v>62</v>
      </c>
      <c r="B12" s="48"/>
      <c r="C12" s="67" t="s">
        <v>63</v>
      </c>
      <c r="D12" s="68"/>
      <c r="E12" s="68"/>
      <c r="F12" s="68"/>
      <c r="G12" s="69"/>
      <c r="H12" s="33">
        <v>14500000</v>
      </c>
      <c r="I12" s="53">
        <v>14500000</v>
      </c>
      <c r="J12" s="57"/>
      <c r="K12" s="17">
        <v>16524930.21</v>
      </c>
      <c r="L12" s="7">
        <f t="shared" si="0"/>
        <v>113.96503593103449</v>
      </c>
      <c r="M12" s="16">
        <f t="shared" si="1"/>
        <v>113.96503593103449</v>
      </c>
      <c r="N12" s="2" t="s">
        <v>139</v>
      </c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</row>
    <row r="13" spans="1:31" s="1" customFormat="1" ht="15.75" customHeight="1">
      <c r="A13" s="47" t="s">
        <v>21</v>
      </c>
      <c r="B13" s="48"/>
      <c r="C13" s="63" t="s">
        <v>22</v>
      </c>
      <c r="D13" s="64"/>
      <c r="E13" s="64"/>
      <c r="F13" s="64"/>
      <c r="G13" s="65"/>
      <c r="H13" s="33">
        <f>SUM(H15+H16+H17+H18)</f>
        <v>2700000</v>
      </c>
      <c r="I13" s="66">
        <f>SUM(I15:J18)</f>
        <v>1874000</v>
      </c>
      <c r="J13" s="79"/>
      <c r="K13" s="17">
        <f>SUM(K15:K18)</f>
        <v>1399785.48</v>
      </c>
      <c r="L13" s="7">
        <f t="shared" si="0"/>
        <v>74.6950629669157</v>
      </c>
      <c r="M13" s="16">
        <f t="shared" si="1"/>
        <v>51.84390666666666</v>
      </c>
      <c r="N13" s="2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</row>
    <row r="14" spans="1:31" s="1" customFormat="1" ht="0" customHeight="1" hidden="1">
      <c r="A14" s="47" t="s">
        <v>53</v>
      </c>
      <c r="B14" s="48"/>
      <c r="C14" s="63" t="s">
        <v>54</v>
      </c>
      <c r="D14" s="64"/>
      <c r="E14" s="64"/>
      <c r="F14" s="64"/>
      <c r="G14" s="65"/>
      <c r="H14" s="33"/>
      <c r="I14" s="66">
        <v>0</v>
      </c>
      <c r="J14" s="79"/>
      <c r="K14" s="19"/>
      <c r="L14" s="8"/>
      <c r="M14" s="16"/>
      <c r="N14" s="2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</row>
    <row r="15" spans="1:31" s="1" customFormat="1" ht="28.5" customHeight="1">
      <c r="A15" s="76" t="s">
        <v>115</v>
      </c>
      <c r="B15" s="107"/>
      <c r="C15" s="67" t="s">
        <v>54</v>
      </c>
      <c r="D15" s="70"/>
      <c r="E15" s="70"/>
      <c r="F15" s="70"/>
      <c r="G15" s="71"/>
      <c r="H15" s="33">
        <v>200000</v>
      </c>
      <c r="I15" s="66">
        <v>260000</v>
      </c>
      <c r="J15" s="54"/>
      <c r="K15" s="17">
        <v>256318.57</v>
      </c>
      <c r="L15" s="7">
        <f t="shared" si="0"/>
        <v>98.58406538461539</v>
      </c>
      <c r="M15" s="16">
        <f aca="true" t="shared" si="2" ref="M15:M20">SUM(K15/H15*100)</f>
        <v>128.159285</v>
      </c>
      <c r="N15" s="2" t="s">
        <v>205</v>
      </c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</row>
    <row r="16" spans="1:31" s="1" customFormat="1" ht="61.5" customHeight="1">
      <c r="A16" s="47" t="s">
        <v>23</v>
      </c>
      <c r="B16" s="48"/>
      <c r="C16" s="67" t="s">
        <v>52</v>
      </c>
      <c r="D16" s="68"/>
      <c r="E16" s="68"/>
      <c r="F16" s="68"/>
      <c r="G16" s="69"/>
      <c r="H16" s="33">
        <v>0</v>
      </c>
      <c r="I16" s="66">
        <v>0</v>
      </c>
      <c r="J16" s="79"/>
      <c r="K16" s="41">
        <v>-31262.68</v>
      </c>
      <c r="L16" s="7">
        <v>0</v>
      </c>
      <c r="M16" s="17">
        <v>0</v>
      </c>
      <c r="N16" s="2" t="s">
        <v>211</v>
      </c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</row>
    <row r="17" spans="1:31" s="1" customFormat="1" ht="27.75" customHeight="1">
      <c r="A17" s="47" t="s">
        <v>24</v>
      </c>
      <c r="B17" s="48"/>
      <c r="C17" s="67" t="s">
        <v>3</v>
      </c>
      <c r="D17" s="68"/>
      <c r="E17" s="68"/>
      <c r="F17" s="68"/>
      <c r="G17" s="69"/>
      <c r="H17" s="33">
        <v>300000</v>
      </c>
      <c r="I17" s="53">
        <v>414000</v>
      </c>
      <c r="J17" s="57"/>
      <c r="K17" s="17">
        <v>413875.95</v>
      </c>
      <c r="L17" s="7">
        <f>SUM(K17/I17*100)</f>
        <v>99.97003623188407</v>
      </c>
      <c r="M17" s="16">
        <f t="shared" si="2"/>
        <v>137.95865</v>
      </c>
      <c r="N17" s="2" t="s">
        <v>206</v>
      </c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</row>
    <row r="18" spans="1:31" s="1" customFormat="1" ht="54" customHeight="1">
      <c r="A18" s="47" t="s">
        <v>64</v>
      </c>
      <c r="B18" s="48"/>
      <c r="C18" s="67" t="s">
        <v>67</v>
      </c>
      <c r="D18" s="68"/>
      <c r="E18" s="68"/>
      <c r="F18" s="68"/>
      <c r="G18" s="69"/>
      <c r="H18" s="33">
        <v>2200000</v>
      </c>
      <c r="I18" s="53">
        <v>1200000</v>
      </c>
      <c r="J18" s="57"/>
      <c r="K18" s="17">
        <v>760853.64</v>
      </c>
      <c r="L18" s="7">
        <f>SUM(K18/I18*100)</f>
        <v>63.40447</v>
      </c>
      <c r="M18" s="16">
        <f t="shared" si="2"/>
        <v>34.584256363636364</v>
      </c>
      <c r="N18" s="2" t="s">
        <v>226</v>
      </c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</row>
    <row r="19" spans="1:31" s="1" customFormat="1" ht="18" customHeight="1">
      <c r="A19" s="47" t="s">
        <v>25</v>
      </c>
      <c r="B19" s="48"/>
      <c r="C19" s="63" t="s">
        <v>26</v>
      </c>
      <c r="D19" s="64"/>
      <c r="E19" s="64"/>
      <c r="F19" s="64"/>
      <c r="G19" s="65"/>
      <c r="H19" s="33">
        <f>SUM(H20)</f>
        <v>2100000</v>
      </c>
      <c r="I19" s="53">
        <f>SUM(I20)</f>
        <v>1250000</v>
      </c>
      <c r="J19" s="57"/>
      <c r="K19" s="17">
        <f>SUM(K20)</f>
        <v>1294673.25</v>
      </c>
      <c r="L19" s="7">
        <f>SUM(K19/I19*100)</f>
        <v>103.57386</v>
      </c>
      <c r="M19" s="16">
        <f t="shared" si="2"/>
        <v>61.65110714285714</v>
      </c>
      <c r="N19" s="2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</row>
    <row r="20" spans="1:31" s="1" customFormat="1" ht="28.5" customHeight="1">
      <c r="A20" s="47" t="s">
        <v>28</v>
      </c>
      <c r="B20" s="48"/>
      <c r="C20" s="67" t="s">
        <v>27</v>
      </c>
      <c r="D20" s="68"/>
      <c r="E20" s="68"/>
      <c r="F20" s="68"/>
      <c r="G20" s="69"/>
      <c r="H20" s="33">
        <v>2100000</v>
      </c>
      <c r="I20" s="53">
        <v>1250000</v>
      </c>
      <c r="J20" s="57"/>
      <c r="K20" s="17">
        <v>1294673.25</v>
      </c>
      <c r="L20" s="7">
        <f>SUM(K20/I20*100)</f>
        <v>103.57386</v>
      </c>
      <c r="M20" s="16">
        <f t="shared" si="2"/>
        <v>61.65110714285714</v>
      </c>
      <c r="N20" s="2" t="s">
        <v>207</v>
      </c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</row>
    <row r="21" spans="1:31" s="1" customFormat="1" ht="0" customHeight="1" hidden="1">
      <c r="A21" s="47" t="s">
        <v>30</v>
      </c>
      <c r="B21" s="48"/>
      <c r="C21" s="63" t="s">
        <v>29</v>
      </c>
      <c r="D21" s="64"/>
      <c r="E21" s="64"/>
      <c r="F21" s="64"/>
      <c r="G21" s="65"/>
      <c r="H21" s="43"/>
      <c r="I21" s="53">
        <v>0</v>
      </c>
      <c r="J21" s="57"/>
      <c r="K21" s="20"/>
      <c r="L21" s="20"/>
      <c r="M21" s="16"/>
      <c r="N21" s="2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</row>
    <row r="22" spans="1:31" s="1" customFormat="1" ht="54.75" customHeight="1">
      <c r="A22" s="47" t="s">
        <v>31</v>
      </c>
      <c r="B22" s="48"/>
      <c r="C22" s="63" t="s">
        <v>32</v>
      </c>
      <c r="D22" s="64"/>
      <c r="E22" s="64"/>
      <c r="F22" s="64"/>
      <c r="G22" s="65"/>
      <c r="H22" s="33">
        <f>SUM(H25+H27)</f>
        <v>5750000</v>
      </c>
      <c r="I22" s="53">
        <f>SUM(I25+I27)</f>
        <v>6270000</v>
      </c>
      <c r="J22" s="57"/>
      <c r="K22" s="17">
        <f>SUM(K25+K27)</f>
        <v>5834120.65</v>
      </c>
      <c r="L22" s="7">
        <f>SUM(K22/I22*100)</f>
        <v>93.04817623604467</v>
      </c>
      <c r="M22" s="16">
        <f>SUM(K22/H22*100)</f>
        <v>101.46296782608697</v>
      </c>
      <c r="N22" s="2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</row>
    <row r="23" spans="1:31" s="1" customFormat="1" ht="43.5" customHeight="1" hidden="1">
      <c r="A23" s="47" t="s">
        <v>95</v>
      </c>
      <c r="B23" s="48"/>
      <c r="C23" s="67" t="s">
        <v>96</v>
      </c>
      <c r="D23" s="68"/>
      <c r="E23" s="68"/>
      <c r="F23" s="68"/>
      <c r="G23" s="69"/>
      <c r="H23" s="33"/>
      <c r="I23" s="84">
        <v>0</v>
      </c>
      <c r="J23" s="85"/>
      <c r="K23" s="21">
        <v>0</v>
      </c>
      <c r="L23" s="7" t="e">
        <f aca="true" t="shared" si="3" ref="L23:L35">SUM(K23/I23*100)</f>
        <v>#DIV/0!</v>
      </c>
      <c r="M23" s="16"/>
      <c r="N23" s="2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</row>
    <row r="24" spans="1:31" s="1" customFormat="1" ht="75.75" customHeight="1" hidden="1">
      <c r="A24" s="47" t="s">
        <v>102</v>
      </c>
      <c r="B24" s="48"/>
      <c r="C24" s="67" t="s">
        <v>103</v>
      </c>
      <c r="D24" s="68"/>
      <c r="E24" s="68"/>
      <c r="F24" s="68"/>
      <c r="G24" s="69"/>
      <c r="H24" s="33"/>
      <c r="I24" s="53"/>
      <c r="J24" s="57"/>
      <c r="K24" s="17"/>
      <c r="L24" s="7"/>
      <c r="M24" s="16"/>
      <c r="N24" s="2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</row>
    <row r="25" spans="1:31" s="1" customFormat="1" ht="90.75" customHeight="1">
      <c r="A25" s="47" t="s">
        <v>33</v>
      </c>
      <c r="B25" s="48"/>
      <c r="C25" s="67" t="s">
        <v>34</v>
      </c>
      <c r="D25" s="68"/>
      <c r="E25" s="68"/>
      <c r="F25" s="68"/>
      <c r="G25" s="69"/>
      <c r="H25" s="33">
        <v>5100000</v>
      </c>
      <c r="I25" s="53">
        <v>5520000</v>
      </c>
      <c r="J25" s="57"/>
      <c r="K25" s="17">
        <v>5059482.9</v>
      </c>
      <c r="L25" s="7">
        <f t="shared" si="3"/>
        <v>91.65729891304349</v>
      </c>
      <c r="M25" s="16">
        <f>SUM(K25/H25*100)</f>
        <v>99.20554705882354</v>
      </c>
      <c r="N25" s="2" t="s">
        <v>208</v>
      </c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</row>
    <row r="26" spans="1:31" s="1" customFormat="1" ht="23.25" customHeight="1" hidden="1">
      <c r="A26" s="47" t="s">
        <v>35</v>
      </c>
      <c r="B26" s="48"/>
      <c r="C26" s="67" t="s">
        <v>36</v>
      </c>
      <c r="D26" s="68"/>
      <c r="E26" s="68"/>
      <c r="F26" s="68"/>
      <c r="G26" s="69"/>
      <c r="H26" s="33"/>
      <c r="I26" s="89">
        <v>0</v>
      </c>
      <c r="J26" s="90"/>
      <c r="K26" s="20">
        <v>0</v>
      </c>
      <c r="L26" s="18" t="e">
        <f t="shared" si="3"/>
        <v>#DIV/0!</v>
      </c>
      <c r="M26" s="16"/>
      <c r="N26" s="2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</row>
    <row r="27" spans="1:31" s="1" customFormat="1" ht="75.75" customHeight="1">
      <c r="A27" s="47" t="s">
        <v>72</v>
      </c>
      <c r="B27" s="48"/>
      <c r="C27" s="67" t="s">
        <v>82</v>
      </c>
      <c r="D27" s="68"/>
      <c r="E27" s="68"/>
      <c r="F27" s="68"/>
      <c r="G27" s="69"/>
      <c r="H27" s="33">
        <v>650000</v>
      </c>
      <c r="I27" s="53">
        <v>750000</v>
      </c>
      <c r="J27" s="57"/>
      <c r="K27" s="17">
        <v>774637.75</v>
      </c>
      <c r="L27" s="7">
        <f t="shared" si="3"/>
        <v>103.28503333333335</v>
      </c>
      <c r="M27" s="16">
        <f aca="true" t="shared" si="4" ref="M27:M32">SUM(K27/H27*100)</f>
        <v>119.17503846153845</v>
      </c>
      <c r="N27" s="2" t="s">
        <v>140</v>
      </c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</row>
    <row r="28" spans="1:31" s="1" customFormat="1" ht="28.5" customHeight="1">
      <c r="A28" s="47" t="s">
        <v>37</v>
      </c>
      <c r="B28" s="48"/>
      <c r="C28" s="63" t="s">
        <v>38</v>
      </c>
      <c r="D28" s="64"/>
      <c r="E28" s="64"/>
      <c r="F28" s="64"/>
      <c r="G28" s="65"/>
      <c r="H28" s="33">
        <f>SUM(H29)</f>
        <v>1685000</v>
      </c>
      <c r="I28" s="53">
        <f>SUM(I29)</f>
        <v>1650000</v>
      </c>
      <c r="J28" s="57"/>
      <c r="K28" s="17">
        <f>SUM(K29)</f>
        <v>1646165.79</v>
      </c>
      <c r="L28" s="7">
        <f t="shared" si="3"/>
        <v>99.76762363636364</v>
      </c>
      <c r="M28" s="16">
        <f t="shared" si="4"/>
        <v>97.69529910979229</v>
      </c>
      <c r="N28" s="2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</row>
    <row r="29" spans="1:31" s="1" customFormat="1" ht="60" customHeight="1">
      <c r="A29" s="47" t="s">
        <v>39</v>
      </c>
      <c r="B29" s="48"/>
      <c r="C29" s="67" t="s">
        <v>0</v>
      </c>
      <c r="D29" s="68"/>
      <c r="E29" s="68"/>
      <c r="F29" s="68"/>
      <c r="G29" s="69"/>
      <c r="H29" s="33">
        <v>1685000</v>
      </c>
      <c r="I29" s="53">
        <v>1650000</v>
      </c>
      <c r="J29" s="57"/>
      <c r="K29" s="17">
        <v>1646165.79</v>
      </c>
      <c r="L29" s="7">
        <f t="shared" si="3"/>
        <v>99.76762363636364</v>
      </c>
      <c r="M29" s="16">
        <f t="shared" si="4"/>
        <v>97.69529910979229</v>
      </c>
      <c r="N29" s="2" t="s">
        <v>209</v>
      </c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</row>
    <row r="30" spans="1:31" s="1" customFormat="1" ht="46.5" customHeight="1">
      <c r="A30" s="47" t="s">
        <v>55</v>
      </c>
      <c r="B30" s="48"/>
      <c r="C30" s="63" t="s">
        <v>56</v>
      </c>
      <c r="D30" s="64"/>
      <c r="E30" s="64"/>
      <c r="F30" s="64"/>
      <c r="G30" s="65"/>
      <c r="H30" s="33">
        <v>15000</v>
      </c>
      <c r="I30" s="53">
        <f>SUM(I31:J31)</f>
        <v>15750</v>
      </c>
      <c r="J30" s="57"/>
      <c r="K30" s="17">
        <f>SUM(K31:K31)</f>
        <v>15750</v>
      </c>
      <c r="L30" s="7">
        <f t="shared" si="3"/>
        <v>100</v>
      </c>
      <c r="M30" s="16">
        <f t="shared" si="4"/>
        <v>105</v>
      </c>
      <c r="N30" s="2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</row>
    <row r="31" spans="1:31" s="1" customFormat="1" ht="37.5" customHeight="1">
      <c r="A31" s="47" t="s">
        <v>57</v>
      </c>
      <c r="B31" s="48"/>
      <c r="C31" s="67" t="s">
        <v>58</v>
      </c>
      <c r="D31" s="68"/>
      <c r="E31" s="68"/>
      <c r="F31" s="68"/>
      <c r="G31" s="69"/>
      <c r="H31" s="33">
        <v>15000</v>
      </c>
      <c r="I31" s="53">
        <v>15750</v>
      </c>
      <c r="J31" s="57"/>
      <c r="K31" s="17">
        <v>15750</v>
      </c>
      <c r="L31" s="7">
        <f t="shared" si="3"/>
        <v>100</v>
      </c>
      <c r="M31" s="16">
        <f t="shared" si="4"/>
        <v>105</v>
      </c>
      <c r="N31" s="2" t="s">
        <v>212</v>
      </c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</row>
    <row r="32" spans="1:31" s="1" customFormat="1" ht="29.25" customHeight="1">
      <c r="A32" s="47" t="s">
        <v>40</v>
      </c>
      <c r="B32" s="48"/>
      <c r="C32" s="63" t="s">
        <v>41</v>
      </c>
      <c r="D32" s="64"/>
      <c r="E32" s="64"/>
      <c r="F32" s="64"/>
      <c r="G32" s="65"/>
      <c r="H32" s="33">
        <f>SUM(H35+H34)</f>
        <v>2200000</v>
      </c>
      <c r="I32" s="53">
        <f>SUM(I34:J35)</f>
        <v>1098600</v>
      </c>
      <c r="J32" s="57"/>
      <c r="K32" s="17">
        <f>SUM(K34:K35)</f>
        <v>1098336.59</v>
      </c>
      <c r="L32" s="7">
        <f t="shared" si="3"/>
        <v>99.97602312033497</v>
      </c>
      <c r="M32" s="16">
        <f t="shared" si="4"/>
        <v>49.92439045454546</v>
      </c>
      <c r="N32" s="2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</row>
    <row r="33" spans="1:31" s="1" customFormat="1" ht="65.25" customHeight="1" hidden="1">
      <c r="A33" s="47" t="s">
        <v>42</v>
      </c>
      <c r="B33" s="48"/>
      <c r="C33" s="67" t="s">
        <v>83</v>
      </c>
      <c r="D33" s="68"/>
      <c r="E33" s="68"/>
      <c r="F33" s="68"/>
      <c r="G33" s="69"/>
      <c r="H33" s="43"/>
      <c r="I33" s="53">
        <v>0</v>
      </c>
      <c r="J33" s="57"/>
      <c r="K33" s="17">
        <v>0</v>
      </c>
      <c r="L33" s="7" t="e">
        <f t="shared" si="3"/>
        <v>#DIV/0!</v>
      </c>
      <c r="M33" s="16"/>
      <c r="N33" s="2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</row>
    <row r="34" spans="1:31" s="1" customFormat="1" ht="78" customHeight="1">
      <c r="A34" s="47" t="s">
        <v>42</v>
      </c>
      <c r="B34" s="54"/>
      <c r="C34" s="67" t="s">
        <v>110</v>
      </c>
      <c r="D34" s="70"/>
      <c r="E34" s="70"/>
      <c r="F34" s="70"/>
      <c r="G34" s="71"/>
      <c r="H34" s="33">
        <v>2000000</v>
      </c>
      <c r="I34" s="53">
        <v>604600</v>
      </c>
      <c r="J34" s="72"/>
      <c r="K34" s="17">
        <v>604581.63</v>
      </c>
      <c r="L34" s="22">
        <f>SUM(K34/I34*100)</f>
        <v>99.99696162752232</v>
      </c>
      <c r="M34" s="16">
        <f>SUM(K34/H34*100)</f>
        <v>30.2290815</v>
      </c>
      <c r="N34" s="2" t="s">
        <v>141</v>
      </c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</row>
    <row r="35" spans="1:31" s="1" customFormat="1" ht="50.25" customHeight="1">
      <c r="A35" s="47" t="s">
        <v>43</v>
      </c>
      <c r="B35" s="48"/>
      <c r="C35" s="67" t="s">
        <v>44</v>
      </c>
      <c r="D35" s="68"/>
      <c r="E35" s="68"/>
      <c r="F35" s="68"/>
      <c r="G35" s="69"/>
      <c r="H35" s="33">
        <v>200000</v>
      </c>
      <c r="I35" s="53">
        <v>494000</v>
      </c>
      <c r="J35" s="57"/>
      <c r="K35" s="17">
        <v>493754.96</v>
      </c>
      <c r="L35" s="7">
        <f t="shared" si="3"/>
        <v>99.9503967611336</v>
      </c>
      <c r="M35" s="16">
        <f>SUM(K35/H35*100)</f>
        <v>246.87748000000002</v>
      </c>
      <c r="N35" s="2" t="s">
        <v>210</v>
      </c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</row>
    <row r="36" spans="1:31" s="1" customFormat="1" ht="31.5" customHeight="1">
      <c r="A36" s="47" t="s">
        <v>45</v>
      </c>
      <c r="B36" s="48"/>
      <c r="C36" s="63" t="s">
        <v>46</v>
      </c>
      <c r="D36" s="64"/>
      <c r="E36" s="64"/>
      <c r="F36" s="64"/>
      <c r="G36" s="65"/>
      <c r="H36" s="44">
        <f>SUM(H37:H40)</f>
        <v>437000</v>
      </c>
      <c r="I36" s="109">
        <f>SUM(I37:I41)</f>
        <v>906900</v>
      </c>
      <c r="J36" s="110"/>
      <c r="K36" s="33">
        <f>SUM(K37:K41)</f>
        <v>900219.66</v>
      </c>
      <c r="L36" s="7">
        <f>SUM(L37:L41)</f>
        <v>394.52423268889595</v>
      </c>
      <c r="M36" s="16">
        <f>SUM(K36/H36*100)</f>
        <v>205.99992219679635</v>
      </c>
      <c r="N36" s="2" t="s">
        <v>213</v>
      </c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</row>
    <row r="37" spans="1:31" s="1" customFormat="1" ht="39.75" customHeight="1">
      <c r="A37" s="47" t="s">
        <v>143</v>
      </c>
      <c r="B37" s="48"/>
      <c r="C37" s="67" t="s">
        <v>200</v>
      </c>
      <c r="D37" s="68"/>
      <c r="E37" s="68"/>
      <c r="F37" s="68"/>
      <c r="G37" s="69"/>
      <c r="H37" s="33">
        <v>200000</v>
      </c>
      <c r="I37" s="53">
        <v>105000</v>
      </c>
      <c r="J37" s="57"/>
      <c r="K37" s="17">
        <v>99400.48</v>
      </c>
      <c r="L37" s="7">
        <f>SUM(K37/I37*100)</f>
        <v>94.6671238095238</v>
      </c>
      <c r="M37" s="16">
        <f>SUM(K37/H37*100)</f>
        <v>49.700239999999994</v>
      </c>
      <c r="N37" s="2" t="s">
        <v>221</v>
      </c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</row>
    <row r="38" spans="1:31" s="1" customFormat="1" ht="47.25" customHeight="1">
      <c r="A38" s="47" t="s">
        <v>144</v>
      </c>
      <c r="B38" s="48"/>
      <c r="C38" s="67" t="s">
        <v>145</v>
      </c>
      <c r="D38" s="68"/>
      <c r="E38" s="68"/>
      <c r="F38" s="68"/>
      <c r="G38" s="69"/>
      <c r="H38" s="33">
        <v>5000</v>
      </c>
      <c r="I38" s="53">
        <v>59100</v>
      </c>
      <c r="J38" s="57"/>
      <c r="K38" s="17">
        <v>59101.78</v>
      </c>
      <c r="L38" s="7">
        <f>SUM(K38/I38*100)</f>
        <v>100.00301184433165</v>
      </c>
      <c r="M38" s="16">
        <f>SUM(K38/H38*100)</f>
        <v>1182.0356</v>
      </c>
      <c r="N38" s="2" t="s">
        <v>222</v>
      </c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</row>
    <row r="39" spans="1:31" s="1" customFormat="1" ht="102" customHeight="1">
      <c r="A39" s="47" t="s">
        <v>165</v>
      </c>
      <c r="B39" s="48"/>
      <c r="C39" s="50" t="s">
        <v>166</v>
      </c>
      <c r="D39" s="55"/>
      <c r="E39" s="55"/>
      <c r="F39" s="55"/>
      <c r="G39" s="56"/>
      <c r="H39" s="33">
        <v>200000</v>
      </c>
      <c r="I39" s="53"/>
      <c r="J39" s="57"/>
      <c r="K39" s="17"/>
      <c r="L39" s="7"/>
      <c r="M39" s="16"/>
      <c r="N39" s="2" t="s">
        <v>223</v>
      </c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</row>
    <row r="40" spans="1:31" s="1" customFormat="1" ht="47.25" customHeight="1">
      <c r="A40" s="47" t="s">
        <v>146</v>
      </c>
      <c r="B40" s="48"/>
      <c r="C40" s="67" t="s">
        <v>147</v>
      </c>
      <c r="D40" s="68"/>
      <c r="E40" s="68"/>
      <c r="F40" s="68"/>
      <c r="G40" s="69"/>
      <c r="H40" s="33">
        <v>32000</v>
      </c>
      <c r="I40" s="53">
        <v>800</v>
      </c>
      <c r="J40" s="57"/>
      <c r="K40" s="17">
        <v>800</v>
      </c>
      <c r="L40" s="7">
        <f>SUM(K40/I40*100)</f>
        <v>100</v>
      </c>
      <c r="M40" s="16">
        <f>SUM(K40/H40*100)</f>
        <v>2.5</v>
      </c>
      <c r="N40" s="2" t="s">
        <v>223</v>
      </c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</row>
    <row r="41" spans="1:31" s="1" customFormat="1" ht="47.25" customHeight="1">
      <c r="A41" s="47" t="s">
        <v>167</v>
      </c>
      <c r="B41" s="48"/>
      <c r="C41" s="67" t="s">
        <v>168</v>
      </c>
      <c r="D41" s="68"/>
      <c r="E41" s="68"/>
      <c r="F41" s="68"/>
      <c r="G41" s="69"/>
      <c r="H41" s="33">
        <v>0</v>
      </c>
      <c r="I41" s="53">
        <v>742000</v>
      </c>
      <c r="J41" s="57"/>
      <c r="K41" s="17">
        <v>740917.4</v>
      </c>
      <c r="L41" s="7">
        <f>SUM(K41/I41*100)</f>
        <v>99.85409703504044</v>
      </c>
      <c r="M41" s="17">
        <v>0</v>
      </c>
      <c r="N41" s="2" t="s">
        <v>224</v>
      </c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</row>
    <row r="42" spans="1:31" s="1" customFormat="1" ht="17.25" customHeight="1">
      <c r="A42" s="5"/>
      <c r="B42" s="6"/>
      <c r="C42" s="63" t="s">
        <v>68</v>
      </c>
      <c r="D42" s="64"/>
      <c r="E42" s="64"/>
      <c r="F42" s="64"/>
      <c r="G42" s="65"/>
      <c r="H42" s="33"/>
      <c r="I42" s="84">
        <f>SUM(I43:J44)</f>
        <v>0</v>
      </c>
      <c r="J42" s="85"/>
      <c r="K42" s="17">
        <f>SUM(K43:K44)</f>
        <v>-11821.25</v>
      </c>
      <c r="L42" s="7"/>
      <c r="M42" s="16"/>
      <c r="N42" s="2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</row>
    <row r="43" spans="1:31" s="1" customFormat="1" ht="27" customHeight="1">
      <c r="A43" s="47" t="s">
        <v>86</v>
      </c>
      <c r="B43" s="48"/>
      <c r="C43" s="63" t="s">
        <v>87</v>
      </c>
      <c r="D43" s="64"/>
      <c r="E43" s="64"/>
      <c r="F43" s="64"/>
      <c r="G43" s="65"/>
      <c r="H43" s="33"/>
      <c r="I43" s="84">
        <v>0</v>
      </c>
      <c r="J43" s="85"/>
      <c r="K43" s="17">
        <v>-11821.25</v>
      </c>
      <c r="L43" s="7">
        <v>0</v>
      </c>
      <c r="M43" s="16"/>
      <c r="N43" s="2" t="s">
        <v>203</v>
      </c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</row>
    <row r="44" spans="1:31" s="1" customFormat="1" ht="5.25" customHeight="1" hidden="1">
      <c r="A44" s="47" t="s">
        <v>69</v>
      </c>
      <c r="B44" s="48"/>
      <c r="C44" s="67" t="s">
        <v>70</v>
      </c>
      <c r="D44" s="68"/>
      <c r="E44" s="68"/>
      <c r="F44" s="68"/>
      <c r="G44" s="69"/>
      <c r="H44" s="33"/>
      <c r="I44" s="53">
        <v>0</v>
      </c>
      <c r="J44" s="57"/>
      <c r="K44" s="21">
        <v>0</v>
      </c>
      <c r="L44" s="20">
        <v>0</v>
      </c>
      <c r="M44" s="16"/>
      <c r="N44" s="2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</row>
    <row r="45" spans="1:14" ht="22.5" customHeight="1">
      <c r="A45" s="47" t="s">
        <v>47</v>
      </c>
      <c r="B45" s="48"/>
      <c r="C45" s="73" t="s">
        <v>48</v>
      </c>
      <c r="D45" s="74"/>
      <c r="E45" s="74"/>
      <c r="F45" s="74"/>
      <c r="G45" s="75"/>
      <c r="H45" s="36">
        <f>SUM(H46)</f>
        <v>335747003.59000003</v>
      </c>
      <c r="I45" s="80">
        <f>SUM(I46)</f>
        <v>405313717.02</v>
      </c>
      <c r="J45" s="81"/>
      <c r="K45" s="15">
        <f>SUM(K46)</f>
        <v>397176152.77</v>
      </c>
      <c r="L45" s="30">
        <f aca="true" t="shared" si="5" ref="L45:L51">SUM(K45/I45*100)</f>
        <v>97.99228007632456</v>
      </c>
      <c r="M45" s="31">
        <f>SUM(K45/H45*100)</f>
        <v>118.29626132866835</v>
      </c>
      <c r="N45" s="2"/>
    </row>
    <row r="46" spans="1:14" ht="27" customHeight="1">
      <c r="A46" s="47" t="s">
        <v>49</v>
      </c>
      <c r="B46" s="48"/>
      <c r="C46" s="63" t="s">
        <v>2</v>
      </c>
      <c r="D46" s="64"/>
      <c r="E46" s="64"/>
      <c r="F46" s="64"/>
      <c r="G46" s="65"/>
      <c r="H46" s="36">
        <f>SUM(H47+H50+H65+H98)</f>
        <v>335747003.59000003</v>
      </c>
      <c r="I46" s="80">
        <f>SUM(I47+I50+I65+I98)</f>
        <v>405313717.02</v>
      </c>
      <c r="J46" s="81"/>
      <c r="K46" s="23">
        <f>SUM(K47+K50+K65+K98+K100)</f>
        <v>397176152.77</v>
      </c>
      <c r="L46" s="30">
        <f t="shared" si="5"/>
        <v>97.99228007632456</v>
      </c>
      <c r="M46" s="31">
        <f>SUM(K46/H46*100)</f>
        <v>118.29626132866835</v>
      </c>
      <c r="N46" s="2"/>
    </row>
    <row r="47" spans="1:14" ht="44.25" customHeight="1">
      <c r="A47" s="47" t="s">
        <v>122</v>
      </c>
      <c r="B47" s="48"/>
      <c r="C47" s="63" t="s">
        <v>4</v>
      </c>
      <c r="D47" s="64"/>
      <c r="E47" s="64"/>
      <c r="F47" s="64"/>
      <c r="G47" s="65"/>
      <c r="H47" s="36">
        <f>SUM(H48)</f>
        <v>0</v>
      </c>
      <c r="I47" s="80">
        <f>SUM(I48:J49)</f>
        <v>32012979.46</v>
      </c>
      <c r="J47" s="81"/>
      <c r="K47" s="15">
        <f>SUM(K48+K49)</f>
        <v>32012979.46</v>
      </c>
      <c r="L47" s="30">
        <f t="shared" si="5"/>
        <v>100</v>
      </c>
      <c r="M47" s="17">
        <v>0</v>
      </c>
      <c r="N47" s="2" t="s">
        <v>173</v>
      </c>
    </row>
    <row r="48" spans="1:31" s="3" customFormat="1" ht="71.25" customHeight="1">
      <c r="A48" s="47" t="s">
        <v>88</v>
      </c>
      <c r="B48" s="48"/>
      <c r="C48" s="63" t="s">
        <v>14</v>
      </c>
      <c r="D48" s="64"/>
      <c r="E48" s="64"/>
      <c r="F48" s="64"/>
      <c r="G48" s="65"/>
      <c r="H48" s="33">
        <v>0</v>
      </c>
      <c r="I48" s="53">
        <v>30252979.46</v>
      </c>
      <c r="J48" s="57"/>
      <c r="K48" s="17">
        <v>30252979.46</v>
      </c>
      <c r="L48" s="7">
        <f t="shared" si="5"/>
        <v>100</v>
      </c>
      <c r="M48" s="17">
        <v>0</v>
      </c>
      <c r="N48" s="2" t="s">
        <v>214</v>
      </c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</row>
    <row r="49" spans="1:31" s="3" customFormat="1" ht="75" customHeight="1">
      <c r="A49" s="47" t="s">
        <v>170</v>
      </c>
      <c r="B49" s="48"/>
      <c r="C49" s="63" t="s">
        <v>169</v>
      </c>
      <c r="D49" s="64"/>
      <c r="E49" s="64"/>
      <c r="F49" s="64"/>
      <c r="G49" s="65"/>
      <c r="H49" s="33">
        <v>0</v>
      </c>
      <c r="I49" s="53">
        <v>1760000</v>
      </c>
      <c r="J49" s="57"/>
      <c r="K49" s="17">
        <v>1760000</v>
      </c>
      <c r="L49" s="7">
        <f t="shared" si="5"/>
        <v>100</v>
      </c>
      <c r="M49" s="17"/>
      <c r="N49" s="2" t="s">
        <v>215</v>
      </c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</row>
    <row r="50" spans="1:14" ht="43.5" customHeight="1">
      <c r="A50" s="47" t="s">
        <v>89</v>
      </c>
      <c r="B50" s="48"/>
      <c r="C50" s="63" t="s">
        <v>12</v>
      </c>
      <c r="D50" s="64"/>
      <c r="E50" s="64"/>
      <c r="F50" s="64"/>
      <c r="G50" s="65"/>
      <c r="H50" s="36">
        <f>SUM(H51+H52+H53)</f>
        <v>5589846.97</v>
      </c>
      <c r="I50" s="82">
        <f>SUM(I51+I52+I53)</f>
        <v>62352065.18</v>
      </c>
      <c r="J50" s="83"/>
      <c r="K50" s="36">
        <f>SUM(K51+K52+K53)</f>
        <v>62352064.85</v>
      </c>
      <c r="L50" s="30">
        <f t="shared" si="5"/>
        <v>99.99999947074728</v>
      </c>
      <c r="M50" s="31">
        <f>SUM(K50/H50*100)</f>
        <v>1115.4520899165152</v>
      </c>
      <c r="N50" s="2" t="s">
        <v>142</v>
      </c>
    </row>
    <row r="51" spans="1:14" ht="78.75" customHeight="1">
      <c r="A51" s="111" t="s">
        <v>197</v>
      </c>
      <c r="B51" s="112"/>
      <c r="C51" s="67" t="s">
        <v>198</v>
      </c>
      <c r="D51" s="68"/>
      <c r="E51" s="68"/>
      <c r="F51" s="68"/>
      <c r="G51" s="69"/>
      <c r="H51" s="33"/>
      <c r="I51" s="53">
        <v>24331200</v>
      </c>
      <c r="J51" s="57"/>
      <c r="K51" s="17">
        <v>24331200</v>
      </c>
      <c r="L51" s="7">
        <f t="shared" si="5"/>
        <v>100</v>
      </c>
      <c r="M51" s="17">
        <v>0</v>
      </c>
      <c r="N51" s="2" t="s">
        <v>174</v>
      </c>
    </row>
    <row r="52" spans="1:31" s="3" customFormat="1" ht="66" customHeight="1">
      <c r="A52" s="47" t="s">
        <v>98</v>
      </c>
      <c r="B52" s="48"/>
      <c r="C52" s="67" t="s">
        <v>99</v>
      </c>
      <c r="D52" s="68"/>
      <c r="E52" s="68"/>
      <c r="F52" s="68"/>
      <c r="G52" s="69"/>
      <c r="H52" s="33">
        <v>1616536.75</v>
      </c>
      <c r="I52" s="53">
        <v>1418350</v>
      </c>
      <c r="J52" s="57"/>
      <c r="K52" s="17">
        <v>1418350</v>
      </c>
      <c r="L52" s="7">
        <f aca="true" t="shared" si="6" ref="L52:L60">SUM(K52/I52*100)</f>
        <v>100</v>
      </c>
      <c r="M52" s="16">
        <f>SUM(K52/H52*100)</f>
        <v>87.7400405527434</v>
      </c>
      <c r="N52" s="2" t="s">
        <v>175</v>
      </c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</row>
    <row r="53" spans="1:14" ht="36.75" customHeight="1">
      <c r="A53" s="47" t="s">
        <v>90</v>
      </c>
      <c r="B53" s="48"/>
      <c r="C53" s="63" t="s">
        <v>11</v>
      </c>
      <c r="D53" s="64"/>
      <c r="E53" s="64"/>
      <c r="F53" s="64"/>
      <c r="G53" s="65"/>
      <c r="H53" s="33">
        <f>SUM(H54+H55+H59+H60+H61)</f>
        <v>3973310.2199999997</v>
      </c>
      <c r="I53" s="53">
        <f>SUM(I54+I55+I56+I58+I59+I60+I61+I62+I63+I64)</f>
        <v>36602515.18</v>
      </c>
      <c r="J53" s="57"/>
      <c r="K53" s="17">
        <f>SUM(K54+K55+K56+K58+K59+K60+K61+K62+K63+K64)</f>
        <v>36602514.85</v>
      </c>
      <c r="L53" s="7">
        <f t="shared" si="6"/>
        <v>99.99999909842262</v>
      </c>
      <c r="M53" s="16">
        <f>SUM(K53/H53*100)</f>
        <v>921.2095915833123</v>
      </c>
      <c r="N53" s="2" t="s">
        <v>138</v>
      </c>
    </row>
    <row r="54" spans="1:14" ht="36.75" customHeight="1">
      <c r="A54" s="76"/>
      <c r="B54" s="77"/>
      <c r="C54" s="50" t="s">
        <v>189</v>
      </c>
      <c r="D54" s="113"/>
      <c r="E54" s="113"/>
      <c r="F54" s="113"/>
      <c r="G54" s="114"/>
      <c r="H54" s="33">
        <v>168005</v>
      </c>
      <c r="I54" s="53">
        <v>168005</v>
      </c>
      <c r="J54" s="54"/>
      <c r="K54" s="17">
        <v>168005</v>
      </c>
      <c r="L54" s="7">
        <f>SUM(K54/I54*100)</f>
        <v>100</v>
      </c>
      <c r="M54" s="16">
        <f>SUM(K54/H54*100)</f>
        <v>100</v>
      </c>
      <c r="N54" s="2"/>
    </row>
    <row r="55" spans="1:14" ht="48.75" customHeight="1">
      <c r="A55" s="47"/>
      <c r="B55" s="48"/>
      <c r="C55" s="50" t="s">
        <v>151</v>
      </c>
      <c r="D55" s="55"/>
      <c r="E55" s="55"/>
      <c r="F55" s="55"/>
      <c r="G55" s="56"/>
      <c r="H55" s="33">
        <v>2606175</v>
      </c>
      <c r="I55" s="53">
        <v>2606175</v>
      </c>
      <c r="J55" s="57"/>
      <c r="K55" s="17">
        <v>2606174.67</v>
      </c>
      <c r="L55" s="7">
        <f t="shared" si="6"/>
        <v>99.99998733776512</v>
      </c>
      <c r="M55" s="16">
        <f>SUM(K55/H55*100)</f>
        <v>99.99998733776512</v>
      </c>
      <c r="N55" s="2" t="s">
        <v>202</v>
      </c>
    </row>
    <row r="56" spans="1:14" ht="60.75" customHeight="1">
      <c r="A56" s="47"/>
      <c r="B56" s="54"/>
      <c r="C56" s="50" t="s">
        <v>117</v>
      </c>
      <c r="D56" s="70"/>
      <c r="E56" s="70"/>
      <c r="F56" s="70"/>
      <c r="G56" s="71"/>
      <c r="H56" s="33">
        <v>0</v>
      </c>
      <c r="I56" s="53">
        <v>6000000</v>
      </c>
      <c r="J56" s="54"/>
      <c r="K56" s="17">
        <v>6000000</v>
      </c>
      <c r="L56" s="7">
        <f t="shared" si="6"/>
        <v>100</v>
      </c>
      <c r="M56" s="17">
        <v>0</v>
      </c>
      <c r="N56" s="2" t="s">
        <v>176</v>
      </c>
    </row>
    <row r="57" spans="1:14" ht="38.25" customHeight="1" hidden="1">
      <c r="A57" s="5"/>
      <c r="B57" s="6"/>
      <c r="C57" s="50" t="s">
        <v>74</v>
      </c>
      <c r="D57" s="55"/>
      <c r="E57" s="55"/>
      <c r="F57" s="55"/>
      <c r="G57" s="56"/>
      <c r="H57" s="33">
        <v>0</v>
      </c>
      <c r="I57" s="53">
        <v>0</v>
      </c>
      <c r="J57" s="57"/>
      <c r="K57" s="17">
        <v>0</v>
      </c>
      <c r="L57" s="7" t="e">
        <f t="shared" si="6"/>
        <v>#DIV/0!</v>
      </c>
      <c r="M57" s="17">
        <v>0</v>
      </c>
      <c r="N57" s="2"/>
    </row>
    <row r="58" spans="1:14" ht="51.75" customHeight="1">
      <c r="A58" s="5"/>
      <c r="B58" s="6"/>
      <c r="C58" s="50" t="s">
        <v>148</v>
      </c>
      <c r="D58" s="55"/>
      <c r="E58" s="55"/>
      <c r="F58" s="55"/>
      <c r="G58" s="56"/>
      <c r="H58" s="33"/>
      <c r="I58" s="53">
        <v>5000000</v>
      </c>
      <c r="J58" s="57"/>
      <c r="K58" s="17">
        <v>5000000</v>
      </c>
      <c r="L58" s="7">
        <f t="shared" si="6"/>
        <v>100</v>
      </c>
      <c r="M58" s="17">
        <v>0</v>
      </c>
      <c r="N58" s="2" t="s">
        <v>177</v>
      </c>
    </row>
    <row r="59" spans="1:14" ht="51.75" customHeight="1">
      <c r="A59" s="47"/>
      <c r="B59" s="49"/>
      <c r="C59" s="50" t="s">
        <v>190</v>
      </c>
      <c r="D59" s="51"/>
      <c r="E59" s="51"/>
      <c r="F59" s="51"/>
      <c r="G59" s="52"/>
      <c r="H59" s="33">
        <v>1000000</v>
      </c>
      <c r="I59" s="53">
        <v>1000000</v>
      </c>
      <c r="J59" s="54"/>
      <c r="K59" s="17">
        <v>1000000</v>
      </c>
      <c r="L59" s="7">
        <f t="shared" si="6"/>
        <v>100</v>
      </c>
      <c r="M59" s="16">
        <f>SUM(K59/H59*100)</f>
        <v>100</v>
      </c>
      <c r="N59" s="2" t="s">
        <v>202</v>
      </c>
    </row>
    <row r="60" spans="1:14" ht="51.75" customHeight="1">
      <c r="A60" s="47"/>
      <c r="B60" s="49"/>
      <c r="C60" s="50" t="s">
        <v>191</v>
      </c>
      <c r="D60" s="51"/>
      <c r="E60" s="51"/>
      <c r="F60" s="51"/>
      <c r="G60" s="52"/>
      <c r="H60" s="33">
        <v>114910.9</v>
      </c>
      <c r="I60" s="53">
        <v>114910.9</v>
      </c>
      <c r="J60" s="54"/>
      <c r="K60" s="17">
        <v>114910.9</v>
      </c>
      <c r="L60" s="7">
        <f t="shared" si="6"/>
        <v>100</v>
      </c>
      <c r="M60" s="16">
        <f>SUM(K60/H60*100)</f>
        <v>100</v>
      </c>
      <c r="N60" s="2" t="s">
        <v>202</v>
      </c>
    </row>
    <row r="61" spans="1:14" ht="52.5" customHeight="1">
      <c r="A61" s="47"/>
      <c r="B61" s="48"/>
      <c r="C61" s="50" t="s">
        <v>149</v>
      </c>
      <c r="D61" s="55"/>
      <c r="E61" s="55"/>
      <c r="F61" s="55"/>
      <c r="G61" s="56"/>
      <c r="H61" s="33">
        <v>84219.32</v>
      </c>
      <c r="I61" s="53">
        <v>574684.49</v>
      </c>
      <c r="J61" s="57"/>
      <c r="K61" s="17">
        <v>574684.49</v>
      </c>
      <c r="L61" s="7">
        <f>SUM(K61/I61*100)</f>
        <v>100</v>
      </c>
      <c r="M61" s="16">
        <f>SUM(K61/H61*100)</f>
        <v>682.3665757453277</v>
      </c>
      <c r="N61" s="2" t="s">
        <v>178</v>
      </c>
    </row>
    <row r="62" spans="1:14" ht="61.5" customHeight="1">
      <c r="A62" s="47"/>
      <c r="B62" s="54"/>
      <c r="C62" s="50" t="s">
        <v>194</v>
      </c>
      <c r="D62" s="70"/>
      <c r="E62" s="70"/>
      <c r="F62" s="70"/>
      <c r="G62" s="71"/>
      <c r="H62" s="33"/>
      <c r="I62" s="53">
        <v>265607.81</v>
      </c>
      <c r="J62" s="54"/>
      <c r="K62" s="17">
        <v>265607.81</v>
      </c>
      <c r="L62" s="7">
        <v>0</v>
      </c>
      <c r="M62" s="17">
        <v>0</v>
      </c>
      <c r="N62" s="2" t="s">
        <v>179</v>
      </c>
    </row>
    <row r="63" spans="1:14" ht="57.75" customHeight="1">
      <c r="A63" s="5"/>
      <c r="B63" s="6"/>
      <c r="C63" s="50" t="s">
        <v>150</v>
      </c>
      <c r="D63" s="55"/>
      <c r="E63" s="55"/>
      <c r="F63" s="55"/>
      <c r="G63" s="56"/>
      <c r="H63" s="33"/>
      <c r="I63" s="53">
        <v>2577569.94</v>
      </c>
      <c r="J63" s="57"/>
      <c r="K63" s="17">
        <v>2577569.94</v>
      </c>
      <c r="L63" s="7">
        <f>SUM(K63/I63*100)</f>
        <v>100</v>
      </c>
      <c r="M63" s="17">
        <v>0</v>
      </c>
      <c r="N63" s="2" t="s">
        <v>187</v>
      </c>
    </row>
    <row r="64" spans="1:14" ht="123.75" customHeight="1">
      <c r="A64" s="76"/>
      <c r="B64" s="77"/>
      <c r="C64" s="50" t="s">
        <v>195</v>
      </c>
      <c r="D64" s="51"/>
      <c r="E64" s="51"/>
      <c r="F64" s="51"/>
      <c r="G64" s="52"/>
      <c r="H64" s="33"/>
      <c r="I64" s="53">
        <v>18295562.04</v>
      </c>
      <c r="J64" s="54"/>
      <c r="K64" s="17">
        <v>18295562.04</v>
      </c>
      <c r="L64" s="7">
        <f>SUM(K64/I64*100)</f>
        <v>100</v>
      </c>
      <c r="M64" s="16"/>
      <c r="N64" s="2" t="s">
        <v>225</v>
      </c>
    </row>
    <row r="65" spans="1:14" ht="27.75" customHeight="1">
      <c r="A65" s="47" t="s">
        <v>91</v>
      </c>
      <c r="B65" s="48"/>
      <c r="C65" s="63" t="s">
        <v>5</v>
      </c>
      <c r="D65" s="64"/>
      <c r="E65" s="64"/>
      <c r="F65" s="64"/>
      <c r="G65" s="65"/>
      <c r="H65" s="37">
        <f>SUM(H68+H83+H90+H91+H92+H93+H94+H95+H96+H97)</f>
        <v>317725456.62</v>
      </c>
      <c r="I65" s="58">
        <f>SUM(I68+I83+I90+I91+I93+I95+I96++I97)</f>
        <v>297576977.38</v>
      </c>
      <c r="J65" s="59"/>
      <c r="K65" s="37">
        <f>SUM(K68+K83+K91+K93+K95+K96+K97)</f>
        <v>291341290.51</v>
      </c>
      <c r="L65" s="30">
        <f>SUM(K65/I65*100)</f>
        <v>97.9045130020132</v>
      </c>
      <c r="M65" s="31">
        <v>93.16</v>
      </c>
      <c r="N65" s="2"/>
    </row>
    <row r="66" spans="1:14" ht="19.5" customHeight="1" hidden="1">
      <c r="A66" s="47" t="s">
        <v>50</v>
      </c>
      <c r="B66" s="48"/>
      <c r="C66" s="63" t="s">
        <v>13</v>
      </c>
      <c r="D66" s="64"/>
      <c r="E66" s="64"/>
      <c r="F66" s="64"/>
      <c r="G66" s="65"/>
      <c r="H66" s="33"/>
      <c r="I66" s="66">
        <v>0</v>
      </c>
      <c r="J66" s="79"/>
      <c r="K66" s="19"/>
      <c r="L66" s="8"/>
      <c r="M66" s="16"/>
      <c r="N66" s="2"/>
    </row>
    <row r="67" spans="1:14" ht="0" customHeight="1" hidden="1">
      <c r="A67" s="47" t="s">
        <v>51</v>
      </c>
      <c r="B67" s="48"/>
      <c r="C67" s="50" t="s">
        <v>10</v>
      </c>
      <c r="D67" s="55"/>
      <c r="E67" s="55"/>
      <c r="F67" s="55"/>
      <c r="G67" s="56"/>
      <c r="H67" s="33"/>
      <c r="I67" s="89">
        <v>0</v>
      </c>
      <c r="J67" s="90"/>
      <c r="K67" s="19"/>
      <c r="L67" s="8"/>
      <c r="M67" s="16"/>
      <c r="N67" s="2"/>
    </row>
    <row r="68" spans="1:14" ht="45.75" customHeight="1">
      <c r="A68" s="47" t="s">
        <v>92</v>
      </c>
      <c r="B68" s="48"/>
      <c r="C68" s="50" t="s">
        <v>8</v>
      </c>
      <c r="D68" s="55"/>
      <c r="E68" s="55"/>
      <c r="F68" s="55"/>
      <c r="G68" s="56"/>
      <c r="H68" s="33">
        <f>SUM(H70+H71+H72+H73+H74+H75+H76+H77+H78+H79+H80+H81+H82)</f>
        <v>288326864.62</v>
      </c>
      <c r="I68" s="53">
        <f>SUM(I70+I71+I72+I73+I74+I75+I76+I77+I78+I79+I80+I81+I82)</f>
        <v>281027384.38</v>
      </c>
      <c r="J68" s="57"/>
      <c r="K68" s="17">
        <f>SUM(K70+K71+K72+K73+K74+K75+K76+K77+K78+K80+K81+K82)</f>
        <v>277650925.63</v>
      </c>
      <c r="L68" s="7">
        <f>SUM(K68/I68*100)</f>
        <v>98.79853034342219</v>
      </c>
      <c r="M68" s="16">
        <v>93.08</v>
      </c>
      <c r="N68" s="2"/>
    </row>
    <row r="69" spans="1:14" ht="14.25" customHeight="1">
      <c r="A69" s="5"/>
      <c r="B69" s="6"/>
      <c r="C69" s="50" t="s">
        <v>65</v>
      </c>
      <c r="D69" s="55"/>
      <c r="E69" s="55"/>
      <c r="F69" s="55"/>
      <c r="G69" s="56"/>
      <c r="H69" s="33"/>
      <c r="I69" s="53"/>
      <c r="J69" s="57"/>
      <c r="K69" s="17"/>
      <c r="L69" s="7"/>
      <c r="M69" s="16"/>
      <c r="N69" s="2"/>
    </row>
    <row r="70" spans="1:31" s="4" customFormat="1" ht="50.25" customHeight="1">
      <c r="A70" s="5"/>
      <c r="B70" s="6"/>
      <c r="C70" s="60" t="s">
        <v>152</v>
      </c>
      <c r="D70" s="61"/>
      <c r="E70" s="61"/>
      <c r="F70" s="61"/>
      <c r="G70" s="62"/>
      <c r="H70" s="33">
        <v>11203000</v>
      </c>
      <c r="I70" s="53">
        <v>11203000</v>
      </c>
      <c r="J70" s="57"/>
      <c r="K70" s="17">
        <v>11203000</v>
      </c>
      <c r="L70" s="7">
        <f aca="true" t="shared" si="7" ref="L70:L98">SUM(K70/I70*100)</f>
        <v>100</v>
      </c>
      <c r="M70" s="16">
        <v>100</v>
      </c>
      <c r="N70" s="2" t="s">
        <v>180</v>
      </c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</row>
    <row r="71" spans="1:31" s="4" customFormat="1" ht="60.75" customHeight="1">
      <c r="A71" s="5"/>
      <c r="B71" s="6"/>
      <c r="C71" s="60" t="s">
        <v>153</v>
      </c>
      <c r="D71" s="61"/>
      <c r="E71" s="61"/>
      <c r="F71" s="61"/>
      <c r="G71" s="62"/>
      <c r="H71" s="33">
        <v>159445196</v>
      </c>
      <c r="I71" s="53">
        <v>166771046</v>
      </c>
      <c r="J71" s="57"/>
      <c r="K71" s="17">
        <v>166771046</v>
      </c>
      <c r="L71" s="7">
        <f t="shared" si="7"/>
        <v>100</v>
      </c>
      <c r="M71" s="16">
        <f>SUM(K71/H71*100)</f>
        <v>104.59458809909832</v>
      </c>
      <c r="N71" s="2" t="s">
        <v>114</v>
      </c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</row>
    <row r="72" spans="1:31" s="4" customFormat="1" ht="45" customHeight="1">
      <c r="A72" s="5"/>
      <c r="B72" s="6"/>
      <c r="C72" s="60" t="s">
        <v>162</v>
      </c>
      <c r="D72" s="61"/>
      <c r="E72" s="61"/>
      <c r="F72" s="61"/>
      <c r="G72" s="62"/>
      <c r="H72" s="33">
        <v>5573450</v>
      </c>
      <c r="I72" s="53">
        <v>5573450</v>
      </c>
      <c r="J72" s="57"/>
      <c r="K72" s="19">
        <v>5573450</v>
      </c>
      <c r="L72" s="7">
        <f t="shared" si="7"/>
        <v>100</v>
      </c>
      <c r="M72" s="16">
        <f>SUM(K72/H72*100)</f>
        <v>100</v>
      </c>
      <c r="N72" s="2" t="s">
        <v>133</v>
      </c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</row>
    <row r="73" spans="1:31" s="4" customFormat="1" ht="62.25" customHeight="1">
      <c r="A73" s="5"/>
      <c r="B73" s="6"/>
      <c r="C73" s="60" t="s">
        <v>154</v>
      </c>
      <c r="D73" s="61"/>
      <c r="E73" s="61"/>
      <c r="F73" s="61"/>
      <c r="G73" s="62"/>
      <c r="H73" s="33">
        <v>40898212</v>
      </c>
      <c r="I73" s="53">
        <v>42750594</v>
      </c>
      <c r="J73" s="57"/>
      <c r="K73" s="17">
        <v>42750594</v>
      </c>
      <c r="L73" s="7">
        <f t="shared" si="7"/>
        <v>100</v>
      </c>
      <c r="M73" s="16">
        <f>SUM(K73/H73*100)</f>
        <v>104.52924934713528</v>
      </c>
      <c r="N73" s="2" t="s">
        <v>133</v>
      </c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</row>
    <row r="74" spans="1:31" s="4" customFormat="1" ht="51.75" customHeight="1">
      <c r="A74" s="5"/>
      <c r="B74" s="6"/>
      <c r="C74" s="60" t="s">
        <v>155</v>
      </c>
      <c r="D74" s="61"/>
      <c r="E74" s="61"/>
      <c r="F74" s="61"/>
      <c r="G74" s="62"/>
      <c r="H74" s="33">
        <v>1743770.35</v>
      </c>
      <c r="I74" s="53">
        <v>1743770.35</v>
      </c>
      <c r="J74" s="57"/>
      <c r="K74" s="17">
        <v>1743770.35</v>
      </c>
      <c r="L74" s="7">
        <f t="shared" si="7"/>
        <v>100</v>
      </c>
      <c r="M74" s="16">
        <f>SUM(K74/H74*100)</f>
        <v>100</v>
      </c>
      <c r="N74" s="2" t="s">
        <v>181</v>
      </c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</row>
    <row r="75" spans="1:31" s="4" customFormat="1" ht="42" customHeight="1">
      <c r="A75" s="5"/>
      <c r="B75" s="6"/>
      <c r="C75" s="60" t="s">
        <v>156</v>
      </c>
      <c r="D75" s="61"/>
      <c r="E75" s="61"/>
      <c r="F75" s="61"/>
      <c r="G75" s="62"/>
      <c r="H75" s="33">
        <v>864533</v>
      </c>
      <c r="I75" s="53">
        <v>888628</v>
      </c>
      <c r="J75" s="57"/>
      <c r="K75" s="17">
        <v>888628</v>
      </c>
      <c r="L75" s="7">
        <f t="shared" si="7"/>
        <v>100</v>
      </c>
      <c r="M75" s="16">
        <f>SUM(K75/H75*100)</f>
        <v>102.78705381980792</v>
      </c>
      <c r="N75" s="2" t="s">
        <v>182</v>
      </c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</row>
    <row r="76" spans="1:31" s="4" customFormat="1" ht="56.25" customHeight="1">
      <c r="A76" s="5"/>
      <c r="B76" s="6"/>
      <c r="C76" s="60" t="s">
        <v>158</v>
      </c>
      <c r="D76" s="61"/>
      <c r="E76" s="61"/>
      <c r="F76" s="61"/>
      <c r="G76" s="62"/>
      <c r="H76" s="33">
        <v>3553.9</v>
      </c>
      <c r="I76" s="53">
        <v>3613.17</v>
      </c>
      <c r="J76" s="57"/>
      <c r="K76" s="17">
        <v>3613.17</v>
      </c>
      <c r="L76" s="7">
        <f t="shared" si="7"/>
        <v>100</v>
      </c>
      <c r="M76" s="16">
        <v>100</v>
      </c>
      <c r="N76" s="2" t="s">
        <v>183</v>
      </c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</row>
    <row r="77" spans="1:31" s="4" customFormat="1" ht="72.75" customHeight="1">
      <c r="A77" s="5"/>
      <c r="B77" s="6"/>
      <c r="C77" s="60" t="s">
        <v>163</v>
      </c>
      <c r="D77" s="61"/>
      <c r="E77" s="61"/>
      <c r="F77" s="61"/>
      <c r="G77" s="62"/>
      <c r="H77" s="33">
        <v>715218.07</v>
      </c>
      <c r="I77" s="53">
        <v>1194032.37</v>
      </c>
      <c r="J77" s="57"/>
      <c r="K77" s="17">
        <v>1090268.11</v>
      </c>
      <c r="L77" s="7">
        <f t="shared" si="7"/>
        <v>91.30976156031683</v>
      </c>
      <c r="M77" s="16">
        <f>SUM(K77/H77*100)</f>
        <v>152.43855765556933</v>
      </c>
      <c r="N77" s="2" t="s">
        <v>184</v>
      </c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</row>
    <row r="78" spans="1:31" s="4" customFormat="1" ht="45.75" customHeight="1">
      <c r="A78" s="5"/>
      <c r="B78" s="6"/>
      <c r="C78" s="60" t="s">
        <v>160</v>
      </c>
      <c r="D78" s="61"/>
      <c r="E78" s="61"/>
      <c r="F78" s="61"/>
      <c r="G78" s="62"/>
      <c r="H78" s="33">
        <v>1805000</v>
      </c>
      <c r="I78" s="53">
        <v>1805000</v>
      </c>
      <c r="J78" s="57"/>
      <c r="K78" s="17">
        <v>1805000</v>
      </c>
      <c r="L78" s="7">
        <f t="shared" si="7"/>
        <v>100</v>
      </c>
      <c r="M78" s="16">
        <f>SUM(K78/H78*100)</f>
        <v>100</v>
      </c>
      <c r="N78" s="2" t="s">
        <v>128</v>
      </c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</row>
    <row r="79" spans="1:31" s="4" customFormat="1" ht="69.75" customHeight="1">
      <c r="A79" s="5"/>
      <c r="B79" s="6"/>
      <c r="C79" s="60" t="s">
        <v>159</v>
      </c>
      <c r="D79" s="61"/>
      <c r="E79" s="61"/>
      <c r="F79" s="61"/>
      <c r="G79" s="62"/>
      <c r="H79" s="33">
        <v>3387.08</v>
      </c>
      <c r="I79" s="53">
        <v>3387.08</v>
      </c>
      <c r="J79" s="57"/>
      <c r="K79" s="17">
        <v>0</v>
      </c>
      <c r="L79" s="7">
        <f t="shared" si="7"/>
        <v>0</v>
      </c>
      <c r="M79" s="17">
        <v>0</v>
      </c>
      <c r="N79" s="2" t="s">
        <v>185</v>
      </c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</row>
    <row r="80" spans="1:31" s="4" customFormat="1" ht="38.25" customHeight="1">
      <c r="A80" s="47"/>
      <c r="B80" s="54"/>
      <c r="C80" s="60" t="s">
        <v>157</v>
      </c>
      <c r="D80" s="70"/>
      <c r="E80" s="70"/>
      <c r="F80" s="70"/>
      <c r="G80" s="71"/>
      <c r="H80" s="33">
        <v>2028917</v>
      </c>
      <c r="I80" s="53">
        <v>2085310</v>
      </c>
      <c r="J80" s="54"/>
      <c r="K80" s="17">
        <v>2085310</v>
      </c>
      <c r="L80" s="7">
        <f t="shared" si="7"/>
        <v>100</v>
      </c>
      <c r="M80" s="16">
        <v>100</v>
      </c>
      <c r="N80" s="2" t="s">
        <v>186</v>
      </c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</row>
    <row r="81" spans="1:31" s="4" customFormat="1" ht="51" customHeight="1">
      <c r="A81" s="47"/>
      <c r="B81" s="54"/>
      <c r="C81" s="60" t="s">
        <v>164</v>
      </c>
      <c r="D81" s="70"/>
      <c r="E81" s="70"/>
      <c r="F81" s="70"/>
      <c r="G81" s="71"/>
      <c r="H81" s="33">
        <v>49495044.55</v>
      </c>
      <c r="I81" s="53">
        <v>32457970.74</v>
      </c>
      <c r="J81" s="54"/>
      <c r="K81" s="17">
        <v>32763538.6</v>
      </c>
      <c r="L81" s="7">
        <f>SUM(K81/I81*100)</f>
        <v>100.94142625997083</v>
      </c>
      <c r="M81" s="16">
        <f>SUM(K81/H81*100)</f>
        <v>66.19559371626023</v>
      </c>
      <c r="N81" s="2" t="s">
        <v>129</v>
      </c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</row>
    <row r="82" spans="1:31" s="4" customFormat="1" ht="51" customHeight="1">
      <c r="A82" s="47"/>
      <c r="B82" s="48"/>
      <c r="C82" s="60" t="s">
        <v>161</v>
      </c>
      <c r="D82" s="61"/>
      <c r="E82" s="61"/>
      <c r="F82" s="61"/>
      <c r="G82" s="62"/>
      <c r="H82" s="33">
        <v>14547582.67</v>
      </c>
      <c r="I82" s="53">
        <v>14547582.67</v>
      </c>
      <c r="J82" s="57"/>
      <c r="K82" s="17">
        <v>10972707.4</v>
      </c>
      <c r="L82" s="7">
        <f>SUM(K82/I82*100)</f>
        <v>75.42632785739653</v>
      </c>
      <c r="M82" s="16">
        <f>SUM(K82/H82*100)</f>
        <v>75.42632785739653</v>
      </c>
      <c r="N82" s="2" t="s">
        <v>130</v>
      </c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</row>
    <row r="83" spans="1:14" ht="73.5" customHeight="1">
      <c r="A83" s="47" t="s">
        <v>120</v>
      </c>
      <c r="B83" s="48"/>
      <c r="C83" s="50" t="s">
        <v>71</v>
      </c>
      <c r="D83" s="55"/>
      <c r="E83" s="55"/>
      <c r="F83" s="55"/>
      <c r="G83" s="56"/>
      <c r="H83" s="33">
        <v>3577887</v>
      </c>
      <c r="I83" s="53">
        <v>2601819</v>
      </c>
      <c r="J83" s="57"/>
      <c r="K83" s="45">
        <v>1326824.99</v>
      </c>
      <c r="L83" s="7">
        <f t="shared" si="7"/>
        <v>50.996052761548746</v>
      </c>
      <c r="M83" s="16">
        <f>SUM(K83/H83*100)</f>
        <v>37.08403842826786</v>
      </c>
      <c r="N83" s="2" t="s">
        <v>131</v>
      </c>
    </row>
    <row r="84" spans="1:14" ht="45.75" customHeight="1" hidden="1">
      <c r="A84" s="47" t="s">
        <v>100</v>
      </c>
      <c r="B84" s="48"/>
      <c r="C84" s="50" t="s">
        <v>101</v>
      </c>
      <c r="D84" s="55"/>
      <c r="E84" s="55"/>
      <c r="F84" s="55"/>
      <c r="G84" s="56"/>
      <c r="H84" s="33"/>
      <c r="I84" s="53">
        <v>0</v>
      </c>
      <c r="J84" s="57"/>
      <c r="K84" s="17">
        <v>0</v>
      </c>
      <c r="L84" s="7" t="e">
        <f t="shared" si="7"/>
        <v>#DIV/0!</v>
      </c>
      <c r="M84" s="16"/>
      <c r="N84" s="2"/>
    </row>
    <row r="85" spans="1:14" ht="14.25" customHeight="1" hidden="1">
      <c r="A85" s="47" t="s">
        <v>93</v>
      </c>
      <c r="B85" s="48"/>
      <c r="C85" s="50" t="s">
        <v>7</v>
      </c>
      <c r="D85" s="55"/>
      <c r="E85" s="55"/>
      <c r="F85" s="55"/>
      <c r="G85" s="56"/>
      <c r="H85" s="33"/>
      <c r="I85" s="53">
        <f>SUM(I86:J89)</f>
        <v>0</v>
      </c>
      <c r="J85" s="57"/>
      <c r="K85" s="21">
        <f>SUM(K89)</f>
        <v>0</v>
      </c>
      <c r="L85" s="7" t="e">
        <f t="shared" si="7"/>
        <v>#DIV/0!</v>
      </c>
      <c r="M85" s="16"/>
      <c r="N85" s="2"/>
    </row>
    <row r="86" spans="1:14" ht="4.5" customHeight="1" hidden="1">
      <c r="A86" s="47"/>
      <c r="B86" s="48"/>
      <c r="C86" s="50"/>
      <c r="D86" s="55"/>
      <c r="E86" s="55"/>
      <c r="F86" s="55"/>
      <c r="G86" s="56"/>
      <c r="H86" s="33"/>
      <c r="I86" s="53"/>
      <c r="J86" s="57"/>
      <c r="K86" s="21"/>
      <c r="L86" s="7" t="e">
        <f t="shared" si="7"/>
        <v>#DIV/0!</v>
      </c>
      <c r="M86" s="16"/>
      <c r="N86" s="2"/>
    </row>
    <row r="87" spans="1:14" ht="0.75" customHeight="1" hidden="1">
      <c r="A87" s="47" t="s">
        <v>75</v>
      </c>
      <c r="B87" s="48"/>
      <c r="C87" s="50" t="s">
        <v>77</v>
      </c>
      <c r="D87" s="55"/>
      <c r="E87" s="55"/>
      <c r="F87" s="55"/>
      <c r="G87" s="56"/>
      <c r="H87" s="33"/>
      <c r="I87" s="53"/>
      <c r="J87" s="57"/>
      <c r="K87" s="21"/>
      <c r="L87" s="7" t="e">
        <f t="shared" si="7"/>
        <v>#DIV/0!</v>
      </c>
      <c r="M87" s="16"/>
      <c r="N87" s="2"/>
    </row>
    <row r="88" spans="1:14" ht="16.5" customHeight="1" hidden="1">
      <c r="A88" s="47" t="s">
        <v>76</v>
      </c>
      <c r="B88" s="48"/>
      <c r="C88" s="50" t="s">
        <v>78</v>
      </c>
      <c r="D88" s="55"/>
      <c r="E88" s="55"/>
      <c r="F88" s="55"/>
      <c r="G88" s="56"/>
      <c r="H88" s="33"/>
      <c r="I88" s="53"/>
      <c r="J88" s="57"/>
      <c r="K88" s="21"/>
      <c r="L88" s="7" t="e">
        <f t="shared" si="7"/>
        <v>#DIV/0!</v>
      </c>
      <c r="M88" s="16"/>
      <c r="N88" s="2"/>
    </row>
    <row r="89" spans="1:14" ht="9" customHeight="1" hidden="1">
      <c r="A89" s="47" t="s">
        <v>94</v>
      </c>
      <c r="B89" s="48"/>
      <c r="C89" s="50" t="s">
        <v>66</v>
      </c>
      <c r="D89" s="55"/>
      <c r="E89" s="55"/>
      <c r="F89" s="55"/>
      <c r="G89" s="56"/>
      <c r="H89" s="33"/>
      <c r="I89" s="53">
        <v>0</v>
      </c>
      <c r="J89" s="57"/>
      <c r="K89" s="21">
        <v>0</v>
      </c>
      <c r="L89" s="7" t="e">
        <f t="shared" si="7"/>
        <v>#DIV/0!</v>
      </c>
      <c r="M89" s="16"/>
      <c r="N89" s="2"/>
    </row>
    <row r="90" spans="1:14" ht="49.5" customHeight="1">
      <c r="A90" s="47" t="s">
        <v>100</v>
      </c>
      <c r="B90" s="54"/>
      <c r="C90" s="50" t="s">
        <v>192</v>
      </c>
      <c r="D90" s="70"/>
      <c r="E90" s="70"/>
      <c r="F90" s="70"/>
      <c r="G90" s="71"/>
      <c r="H90" s="33">
        <v>12784770</v>
      </c>
      <c r="I90" s="53"/>
      <c r="J90" s="54"/>
      <c r="K90" s="35"/>
      <c r="L90" s="7">
        <v>0</v>
      </c>
      <c r="M90" s="16">
        <f>SUM(K90/H90*100)</f>
        <v>0</v>
      </c>
      <c r="N90" s="2" t="s">
        <v>132</v>
      </c>
    </row>
    <row r="91" spans="1:14" ht="53.25" customHeight="1">
      <c r="A91" s="47" t="s">
        <v>85</v>
      </c>
      <c r="B91" s="48"/>
      <c r="C91" s="50" t="s">
        <v>193</v>
      </c>
      <c r="D91" s="55"/>
      <c r="E91" s="55"/>
      <c r="F91" s="55"/>
      <c r="G91" s="56"/>
      <c r="H91" s="33">
        <v>7675</v>
      </c>
      <c r="I91" s="53">
        <v>2499</v>
      </c>
      <c r="J91" s="57"/>
      <c r="K91" s="17">
        <v>2499</v>
      </c>
      <c r="L91" s="7">
        <f aca="true" t="shared" si="8" ref="L91:L97">SUM(K91/I91*100)</f>
        <v>100</v>
      </c>
      <c r="M91" s="16">
        <v>100</v>
      </c>
      <c r="N91" s="2" t="s">
        <v>216</v>
      </c>
    </row>
    <row r="92" spans="1:14" ht="39.75" customHeight="1" hidden="1">
      <c r="A92" s="47" t="s">
        <v>171</v>
      </c>
      <c r="B92" s="48"/>
      <c r="C92" s="50" t="s">
        <v>111</v>
      </c>
      <c r="D92" s="55"/>
      <c r="E92" s="55"/>
      <c r="F92" s="55"/>
      <c r="G92" s="56"/>
      <c r="H92" s="33"/>
      <c r="I92" s="53">
        <v>0</v>
      </c>
      <c r="J92" s="57"/>
      <c r="K92" s="17">
        <v>0</v>
      </c>
      <c r="L92" s="7">
        <v>0</v>
      </c>
      <c r="M92" s="17">
        <v>0</v>
      </c>
      <c r="N92" s="2"/>
    </row>
    <row r="93" spans="1:14" ht="63" customHeight="1">
      <c r="A93" s="47" t="s">
        <v>112</v>
      </c>
      <c r="B93" s="54"/>
      <c r="C93" s="50" t="s">
        <v>134</v>
      </c>
      <c r="D93" s="70"/>
      <c r="E93" s="70"/>
      <c r="F93" s="70"/>
      <c r="G93" s="71"/>
      <c r="H93" s="33">
        <v>9406950</v>
      </c>
      <c r="I93" s="53">
        <v>10253720</v>
      </c>
      <c r="J93" s="54"/>
      <c r="K93" s="41">
        <v>8669485.89</v>
      </c>
      <c r="L93" s="7">
        <f t="shared" si="8"/>
        <v>84.54966480457826</v>
      </c>
      <c r="M93" s="16">
        <f aca="true" t="shared" si="9" ref="M93:M101">SUM(K93/H93*100)</f>
        <v>92.16043340296271</v>
      </c>
      <c r="N93" s="2" t="s">
        <v>217</v>
      </c>
    </row>
    <row r="94" spans="1:14" ht="65.25" customHeight="1" hidden="1">
      <c r="A94" s="47" t="s">
        <v>116</v>
      </c>
      <c r="B94" s="54"/>
      <c r="C94" s="67" t="s">
        <v>126</v>
      </c>
      <c r="D94" s="70"/>
      <c r="E94" s="70"/>
      <c r="F94" s="70"/>
      <c r="G94" s="71"/>
      <c r="H94" s="33"/>
      <c r="I94" s="53"/>
      <c r="J94" s="54"/>
      <c r="K94" s="17"/>
      <c r="L94" s="7" t="e">
        <f t="shared" si="8"/>
        <v>#DIV/0!</v>
      </c>
      <c r="M94" s="16" t="e">
        <f t="shared" si="9"/>
        <v>#DIV/0!</v>
      </c>
      <c r="N94" s="2" t="s">
        <v>127</v>
      </c>
    </row>
    <row r="95" spans="1:14" ht="37.5" customHeight="1">
      <c r="A95" s="47" t="s">
        <v>84</v>
      </c>
      <c r="B95" s="48"/>
      <c r="C95" s="50" t="s">
        <v>6</v>
      </c>
      <c r="D95" s="55"/>
      <c r="E95" s="55"/>
      <c r="F95" s="55"/>
      <c r="G95" s="56"/>
      <c r="H95" s="33">
        <v>1117965</v>
      </c>
      <c r="I95" s="53">
        <v>1117965</v>
      </c>
      <c r="J95" s="57"/>
      <c r="K95" s="17">
        <v>1117965</v>
      </c>
      <c r="L95" s="7">
        <f t="shared" si="8"/>
        <v>100</v>
      </c>
      <c r="M95" s="16">
        <f t="shared" si="9"/>
        <v>100</v>
      </c>
      <c r="N95" s="2" t="s">
        <v>218</v>
      </c>
    </row>
    <row r="96" spans="1:14" ht="37.5" customHeight="1">
      <c r="A96" s="47" t="s">
        <v>124</v>
      </c>
      <c r="B96" s="54"/>
      <c r="C96" s="50" t="s">
        <v>125</v>
      </c>
      <c r="D96" s="70"/>
      <c r="E96" s="70"/>
      <c r="F96" s="70"/>
      <c r="G96" s="71"/>
      <c r="H96" s="33">
        <v>2238160</v>
      </c>
      <c r="I96" s="53">
        <v>2301407</v>
      </c>
      <c r="J96" s="54"/>
      <c r="K96" s="41">
        <v>2301407</v>
      </c>
      <c r="L96" s="7">
        <f t="shared" si="8"/>
        <v>100</v>
      </c>
      <c r="M96" s="16">
        <f t="shared" si="9"/>
        <v>102.8258480180148</v>
      </c>
      <c r="N96" s="2" t="s">
        <v>135</v>
      </c>
    </row>
    <row r="97" spans="1:14" ht="37.5" customHeight="1">
      <c r="A97" s="47" t="s">
        <v>118</v>
      </c>
      <c r="B97" s="54"/>
      <c r="C97" s="50" t="s">
        <v>123</v>
      </c>
      <c r="D97" s="70"/>
      <c r="E97" s="70"/>
      <c r="F97" s="70"/>
      <c r="G97" s="71"/>
      <c r="H97" s="33">
        <v>265185</v>
      </c>
      <c r="I97" s="53">
        <v>272183</v>
      </c>
      <c r="J97" s="54"/>
      <c r="K97" s="41">
        <v>272183</v>
      </c>
      <c r="L97" s="7">
        <f t="shared" si="8"/>
        <v>100</v>
      </c>
      <c r="M97" s="16">
        <f t="shared" si="9"/>
        <v>102.63891245734109</v>
      </c>
      <c r="N97" s="2" t="s">
        <v>219</v>
      </c>
    </row>
    <row r="98" spans="1:14" ht="13.5" customHeight="1">
      <c r="A98" s="47" t="s">
        <v>119</v>
      </c>
      <c r="B98" s="48"/>
      <c r="C98" s="63" t="s">
        <v>7</v>
      </c>
      <c r="D98" s="64"/>
      <c r="E98" s="64"/>
      <c r="F98" s="64"/>
      <c r="G98" s="65"/>
      <c r="H98" s="36">
        <f>SUM(H99+H101)</f>
        <v>12431700</v>
      </c>
      <c r="I98" s="80">
        <f>SUM(I99+I100+I101)</f>
        <v>13371695</v>
      </c>
      <c r="J98" s="81"/>
      <c r="K98" s="15">
        <f>SUM(K99+K101)</f>
        <v>11231822.95</v>
      </c>
      <c r="L98" s="30">
        <f t="shared" si="7"/>
        <v>83.99700224990174</v>
      </c>
      <c r="M98" s="31">
        <f t="shared" si="9"/>
        <v>90.3482464184303</v>
      </c>
      <c r="N98" s="2"/>
    </row>
    <row r="99" spans="1:14" ht="64.5" customHeight="1">
      <c r="A99" s="47" t="s">
        <v>121</v>
      </c>
      <c r="B99" s="48"/>
      <c r="C99" s="50" t="s">
        <v>109</v>
      </c>
      <c r="D99" s="55"/>
      <c r="E99" s="55"/>
      <c r="F99" s="55"/>
      <c r="G99" s="56"/>
      <c r="H99" s="33">
        <v>146700</v>
      </c>
      <c r="I99" s="53">
        <v>146700</v>
      </c>
      <c r="J99" s="57"/>
      <c r="K99" s="17">
        <v>146700</v>
      </c>
      <c r="L99" s="7">
        <f>SUM(K99/I99*100)</f>
        <v>100</v>
      </c>
      <c r="M99" s="16">
        <f>SUM(K99/H99*100)</f>
        <v>100</v>
      </c>
      <c r="N99" s="2" t="s">
        <v>136</v>
      </c>
    </row>
    <row r="100" spans="1:14" ht="64.5" customHeight="1">
      <c r="A100" s="47" t="s">
        <v>201</v>
      </c>
      <c r="B100" s="49"/>
      <c r="C100" s="50" t="s">
        <v>196</v>
      </c>
      <c r="D100" s="51"/>
      <c r="E100" s="51"/>
      <c r="F100" s="51"/>
      <c r="G100" s="52"/>
      <c r="H100" s="33"/>
      <c r="I100" s="53">
        <v>237995</v>
      </c>
      <c r="J100" s="54"/>
      <c r="K100" s="17">
        <v>237995</v>
      </c>
      <c r="L100" s="7">
        <f>SUM(K100/I100*100)</f>
        <v>100</v>
      </c>
      <c r="M100" s="17">
        <v>0</v>
      </c>
      <c r="N100" s="2" t="s">
        <v>220</v>
      </c>
    </row>
    <row r="101" spans="1:14" ht="58.5" customHeight="1">
      <c r="A101" s="47" t="s">
        <v>113</v>
      </c>
      <c r="B101" s="54"/>
      <c r="C101" s="50" t="s">
        <v>172</v>
      </c>
      <c r="D101" s="91"/>
      <c r="E101" s="91"/>
      <c r="F101" s="91"/>
      <c r="G101" s="92"/>
      <c r="H101" s="33">
        <v>12285000</v>
      </c>
      <c r="I101" s="53">
        <v>12987000</v>
      </c>
      <c r="J101" s="54"/>
      <c r="K101" s="17">
        <v>11085122.95</v>
      </c>
      <c r="L101" s="7">
        <f>SUM(K101/I101*100)</f>
        <v>85.35553207053206</v>
      </c>
      <c r="M101" s="16">
        <f t="shared" si="9"/>
        <v>90.23299104599104</v>
      </c>
      <c r="N101" s="2" t="s">
        <v>137</v>
      </c>
    </row>
    <row r="102" spans="1:14" ht="12.75" customHeight="1" hidden="1">
      <c r="A102" s="47" t="s">
        <v>79</v>
      </c>
      <c r="B102" s="48"/>
      <c r="C102" s="60" t="s">
        <v>81</v>
      </c>
      <c r="D102" s="61"/>
      <c r="E102" s="61"/>
      <c r="F102" s="61"/>
      <c r="G102" s="62"/>
      <c r="H102" s="33"/>
      <c r="I102" s="89">
        <v>0</v>
      </c>
      <c r="J102" s="90"/>
      <c r="K102" s="17"/>
      <c r="L102" s="19">
        <v>0</v>
      </c>
      <c r="M102" s="16"/>
      <c r="N102" s="2"/>
    </row>
    <row r="103" spans="1:14" ht="12.75" customHeight="1" hidden="1">
      <c r="A103" s="47" t="s">
        <v>80</v>
      </c>
      <c r="B103" s="48"/>
      <c r="C103" s="60" t="s">
        <v>73</v>
      </c>
      <c r="D103" s="61"/>
      <c r="E103" s="61"/>
      <c r="F103" s="61"/>
      <c r="G103" s="62"/>
      <c r="H103" s="33"/>
      <c r="I103" s="89">
        <v>0</v>
      </c>
      <c r="J103" s="90"/>
      <c r="K103" s="38"/>
      <c r="L103" s="7">
        <v>0</v>
      </c>
      <c r="M103" s="16"/>
      <c r="N103" s="2"/>
    </row>
    <row r="104" spans="1:14" ht="36.75" customHeight="1">
      <c r="A104" s="47"/>
      <c r="B104" s="48"/>
      <c r="C104" s="86" t="s">
        <v>1</v>
      </c>
      <c r="D104" s="87"/>
      <c r="E104" s="87"/>
      <c r="F104" s="87"/>
      <c r="G104" s="88"/>
      <c r="H104" s="34">
        <f>SUM(H8+H45)</f>
        <v>680134003.59</v>
      </c>
      <c r="I104" s="80">
        <f>SUM(I8+I45)</f>
        <v>762878967.02</v>
      </c>
      <c r="J104" s="81"/>
      <c r="K104" s="15">
        <f>SUM(K8+K45)</f>
        <v>762921878.8299999</v>
      </c>
      <c r="L104" s="30">
        <f>SUM(K104/I104*100)</f>
        <v>100.00562498271091</v>
      </c>
      <c r="M104" s="31">
        <f>SUM(K104/H104*100)</f>
        <v>112.1722888141182</v>
      </c>
      <c r="N104" s="2"/>
    </row>
    <row r="105" ht="12.75">
      <c r="K105" s="26"/>
    </row>
  </sheetData>
  <sheetProtection/>
  <mergeCells count="287">
    <mergeCell ref="C57:G57"/>
    <mergeCell ref="C55:G55"/>
    <mergeCell ref="A56:B56"/>
    <mergeCell ref="A59:B59"/>
    <mergeCell ref="A60:B60"/>
    <mergeCell ref="C59:G59"/>
    <mergeCell ref="C60:G60"/>
    <mergeCell ref="I59:J59"/>
    <mergeCell ref="I60:J60"/>
    <mergeCell ref="I66:J66"/>
    <mergeCell ref="I57:J57"/>
    <mergeCell ref="A39:B39"/>
    <mergeCell ref="C39:G39"/>
    <mergeCell ref="I39:J39"/>
    <mergeCell ref="A41:B41"/>
    <mergeCell ref="C41:G41"/>
    <mergeCell ref="I41:J41"/>
    <mergeCell ref="A40:B40"/>
    <mergeCell ref="C40:G40"/>
    <mergeCell ref="I67:J67"/>
    <mergeCell ref="C68:G68"/>
    <mergeCell ref="I71:J71"/>
    <mergeCell ref="I70:J70"/>
    <mergeCell ref="I69:J69"/>
    <mergeCell ref="C67:G67"/>
    <mergeCell ref="I62:J62"/>
    <mergeCell ref="I55:J55"/>
    <mergeCell ref="A37:B37"/>
    <mergeCell ref="A38:B38"/>
    <mergeCell ref="C36:G36"/>
    <mergeCell ref="A51:B51"/>
    <mergeCell ref="I56:J56"/>
    <mergeCell ref="C51:G51"/>
    <mergeCell ref="I51:J51"/>
    <mergeCell ref="C54:G54"/>
    <mergeCell ref="I38:J38"/>
    <mergeCell ref="I54:J54"/>
    <mergeCell ref="I31:J31"/>
    <mergeCell ref="I46:J46"/>
    <mergeCell ref="I36:J36"/>
    <mergeCell ref="C35:G35"/>
    <mergeCell ref="C33:G33"/>
    <mergeCell ref="I40:J40"/>
    <mergeCell ref="C43:G43"/>
    <mergeCell ref="I44:J44"/>
    <mergeCell ref="C31:G31"/>
    <mergeCell ref="C37:G37"/>
    <mergeCell ref="C38:G38"/>
    <mergeCell ref="I37:J37"/>
    <mergeCell ref="C42:G42"/>
    <mergeCell ref="C47:G47"/>
    <mergeCell ref="C44:G44"/>
    <mergeCell ref="C48:G48"/>
    <mergeCell ref="I35:J35"/>
    <mergeCell ref="I58:J58"/>
    <mergeCell ref="I53:J53"/>
    <mergeCell ref="I48:J48"/>
    <mergeCell ref="I29:J29"/>
    <mergeCell ref="C22:G22"/>
    <mergeCell ref="I25:J25"/>
    <mergeCell ref="I23:J23"/>
    <mergeCell ref="I30:J30"/>
    <mergeCell ref="I32:J32"/>
    <mergeCell ref="I26:J26"/>
    <mergeCell ref="I28:J28"/>
    <mergeCell ref="C29:G29"/>
    <mergeCell ref="C26:G26"/>
    <mergeCell ref="I22:J22"/>
    <mergeCell ref="G1:L1"/>
    <mergeCell ref="I9:J9"/>
    <mergeCell ref="I12:J12"/>
    <mergeCell ref="I11:J11"/>
    <mergeCell ref="C7:G7"/>
    <mergeCell ref="A6:B6"/>
    <mergeCell ref="C10:G10"/>
    <mergeCell ref="C14:G14"/>
    <mergeCell ref="A15:B15"/>
    <mergeCell ref="C15:G15"/>
    <mergeCell ref="C19:G19"/>
    <mergeCell ref="A13:B13"/>
    <mergeCell ref="A7:B7"/>
    <mergeCell ref="C11:G11"/>
    <mergeCell ref="A9:B9"/>
    <mergeCell ref="A11:B11"/>
    <mergeCell ref="A12:B12"/>
    <mergeCell ref="G2:J2"/>
    <mergeCell ref="C12:G12"/>
    <mergeCell ref="I7:J7"/>
    <mergeCell ref="I8:J8"/>
    <mergeCell ref="I5:J5"/>
    <mergeCell ref="C6:G6"/>
    <mergeCell ref="I6:J6"/>
    <mergeCell ref="C9:G9"/>
    <mergeCell ref="A10:B10"/>
    <mergeCell ref="A8:B8"/>
    <mergeCell ref="C8:G8"/>
    <mergeCell ref="I21:J21"/>
    <mergeCell ref="I14:J14"/>
    <mergeCell ref="C13:G13"/>
    <mergeCell ref="A14:B14"/>
    <mergeCell ref="C16:G16"/>
    <mergeCell ref="I16:J16"/>
    <mergeCell ref="I10:J10"/>
    <mergeCell ref="A16:B16"/>
    <mergeCell ref="I18:J18"/>
    <mergeCell ref="A17:B17"/>
    <mergeCell ref="C17:G17"/>
    <mergeCell ref="I17:J17"/>
    <mergeCell ref="I19:J19"/>
    <mergeCell ref="A29:B29"/>
    <mergeCell ref="C21:G21"/>
    <mergeCell ref="A22:B22"/>
    <mergeCell ref="A18:B18"/>
    <mergeCell ref="C18:G18"/>
    <mergeCell ref="C20:G20"/>
    <mergeCell ref="A19:B19"/>
    <mergeCell ref="A26:B26"/>
    <mergeCell ref="C27:G27"/>
    <mergeCell ref="A30:B30"/>
    <mergeCell ref="A27:B27"/>
    <mergeCell ref="A20:B20"/>
    <mergeCell ref="A21:B21"/>
    <mergeCell ref="C25:G25"/>
    <mergeCell ref="C28:G28"/>
    <mergeCell ref="A23:B23"/>
    <mergeCell ref="C23:G23"/>
    <mergeCell ref="A28:B28"/>
    <mergeCell ref="A25:B25"/>
    <mergeCell ref="A85:B85"/>
    <mergeCell ref="C85:G85"/>
    <mergeCell ref="C86:G86"/>
    <mergeCell ref="I68:J68"/>
    <mergeCell ref="A97:B97"/>
    <mergeCell ref="I79:J79"/>
    <mergeCell ref="A86:B86"/>
    <mergeCell ref="A80:B80"/>
    <mergeCell ref="C76:G76"/>
    <mergeCell ref="C74:G74"/>
    <mergeCell ref="A104:B104"/>
    <mergeCell ref="I77:J77"/>
    <mergeCell ref="C77:G77"/>
    <mergeCell ref="I72:J72"/>
    <mergeCell ref="I75:J75"/>
    <mergeCell ref="I82:J82"/>
    <mergeCell ref="I103:J103"/>
    <mergeCell ref="A101:B101"/>
    <mergeCell ref="I84:J84"/>
    <mergeCell ref="I104:J104"/>
    <mergeCell ref="C90:G90"/>
    <mergeCell ref="A99:B99"/>
    <mergeCell ref="A98:B98"/>
    <mergeCell ref="A102:B102"/>
    <mergeCell ref="C96:G96"/>
    <mergeCell ref="C94:G94"/>
    <mergeCell ref="A94:B94"/>
    <mergeCell ref="C91:G91"/>
    <mergeCell ref="A93:B93"/>
    <mergeCell ref="I42:J42"/>
    <mergeCell ref="C103:G103"/>
    <mergeCell ref="A83:B83"/>
    <mergeCell ref="C84:G84"/>
    <mergeCell ref="C89:G89"/>
    <mergeCell ref="C87:G87"/>
    <mergeCell ref="C101:G101"/>
    <mergeCell ref="A87:B87"/>
    <mergeCell ref="A103:B103"/>
    <mergeCell ref="A90:B90"/>
    <mergeCell ref="C104:G104"/>
    <mergeCell ref="I87:J87"/>
    <mergeCell ref="I102:J102"/>
    <mergeCell ref="I86:J86"/>
    <mergeCell ref="I83:J83"/>
    <mergeCell ref="C75:G75"/>
    <mergeCell ref="C97:G97"/>
    <mergeCell ref="C102:G102"/>
    <mergeCell ref="I97:J97"/>
    <mergeCell ref="I101:J101"/>
    <mergeCell ref="A31:B31"/>
    <mergeCell ref="A61:B61"/>
    <mergeCell ref="A32:B32"/>
    <mergeCell ref="A44:B44"/>
    <mergeCell ref="A50:B50"/>
    <mergeCell ref="A35:B35"/>
    <mergeCell ref="A55:B55"/>
    <mergeCell ref="A49:B49"/>
    <mergeCell ref="A54:B54"/>
    <mergeCell ref="A36:B36"/>
    <mergeCell ref="I27:J27"/>
    <mergeCell ref="A34:B34"/>
    <mergeCell ref="C58:G58"/>
    <mergeCell ref="C56:G56"/>
    <mergeCell ref="C46:G46"/>
    <mergeCell ref="I52:J52"/>
    <mergeCell ref="A46:B46"/>
    <mergeCell ref="A45:B45"/>
    <mergeCell ref="I47:J47"/>
    <mergeCell ref="I43:J43"/>
    <mergeCell ref="C66:G66"/>
    <mergeCell ref="A66:B66"/>
    <mergeCell ref="I50:J50"/>
    <mergeCell ref="A65:B65"/>
    <mergeCell ref="A33:B33"/>
    <mergeCell ref="A43:B43"/>
    <mergeCell ref="C52:G52"/>
    <mergeCell ref="A52:B52"/>
    <mergeCell ref="I45:J45"/>
    <mergeCell ref="A48:B48"/>
    <mergeCell ref="A53:B53"/>
    <mergeCell ref="C98:G98"/>
    <mergeCell ref="C99:G99"/>
    <mergeCell ref="I98:J98"/>
    <mergeCell ref="I99:J99"/>
    <mergeCell ref="A68:B68"/>
    <mergeCell ref="C69:G69"/>
    <mergeCell ref="I73:J73"/>
    <mergeCell ref="A96:B96"/>
    <mergeCell ref="C63:G63"/>
    <mergeCell ref="C32:G32"/>
    <mergeCell ref="C80:G80"/>
    <mergeCell ref="C65:G65"/>
    <mergeCell ref="C72:G72"/>
    <mergeCell ref="C71:G71"/>
    <mergeCell ref="K5:L5"/>
    <mergeCell ref="I33:J33"/>
    <mergeCell ref="I78:J78"/>
    <mergeCell ref="I20:J20"/>
    <mergeCell ref="I13:J13"/>
    <mergeCell ref="A47:B47"/>
    <mergeCell ref="C45:G45"/>
    <mergeCell ref="A84:B84"/>
    <mergeCell ref="C53:G53"/>
    <mergeCell ref="A67:B67"/>
    <mergeCell ref="C70:G70"/>
    <mergeCell ref="A62:B62"/>
    <mergeCell ref="A64:B64"/>
    <mergeCell ref="C83:G83"/>
    <mergeCell ref="C50:G50"/>
    <mergeCell ref="C93:G93"/>
    <mergeCell ref="A82:B82"/>
    <mergeCell ref="A95:B95"/>
    <mergeCell ref="C95:G95"/>
    <mergeCell ref="I95:J95"/>
    <mergeCell ref="A89:B89"/>
    <mergeCell ref="A88:B88"/>
    <mergeCell ref="C82:G82"/>
    <mergeCell ref="C88:G88"/>
    <mergeCell ref="I85:J85"/>
    <mergeCell ref="I15:J15"/>
    <mergeCell ref="A24:B24"/>
    <mergeCell ref="C24:G24"/>
    <mergeCell ref="I24:J24"/>
    <mergeCell ref="A81:B81"/>
    <mergeCell ref="C81:G81"/>
    <mergeCell ref="I34:J34"/>
    <mergeCell ref="C62:G62"/>
    <mergeCell ref="C34:G34"/>
    <mergeCell ref="C30:G30"/>
    <mergeCell ref="C49:G49"/>
    <mergeCell ref="I49:J49"/>
    <mergeCell ref="I91:J91"/>
    <mergeCell ref="I80:J80"/>
    <mergeCell ref="I81:J81"/>
    <mergeCell ref="I74:J74"/>
    <mergeCell ref="C78:G78"/>
    <mergeCell ref="C73:G73"/>
    <mergeCell ref="C61:G61"/>
    <mergeCell ref="I61:J61"/>
    <mergeCell ref="I96:J96"/>
    <mergeCell ref="I63:J63"/>
    <mergeCell ref="I65:J65"/>
    <mergeCell ref="I76:J76"/>
    <mergeCell ref="I90:J90"/>
    <mergeCell ref="C79:G79"/>
    <mergeCell ref="I89:J89"/>
    <mergeCell ref="I88:J88"/>
    <mergeCell ref="C64:G64"/>
    <mergeCell ref="I64:J64"/>
    <mergeCell ref="A3:N4"/>
    <mergeCell ref="A91:B91"/>
    <mergeCell ref="A100:B100"/>
    <mergeCell ref="C100:G100"/>
    <mergeCell ref="I100:J100"/>
    <mergeCell ref="A92:B92"/>
    <mergeCell ref="C92:G92"/>
    <mergeCell ref="I92:J92"/>
    <mergeCell ref="I94:J94"/>
    <mergeCell ref="I93:J93"/>
  </mergeCells>
  <printOptions/>
  <pageMargins left="0.2362204724409449" right="0.2362204724409449" top="0.7480314960629921" bottom="0.7480314960629921" header="0.31496062992125984" footer="0.31496062992125984"/>
  <pageSetup fitToHeight="3"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0" sqref="H20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Силина_ОВ</cp:lastModifiedBy>
  <cp:lastPrinted>2024-05-15T04:11:38Z</cp:lastPrinted>
  <dcterms:created xsi:type="dcterms:W3CDTF">1996-10-08T23:32:33Z</dcterms:created>
  <dcterms:modified xsi:type="dcterms:W3CDTF">2024-05-15T23:34:12Z</dcterms:modified>
  <cp:category/>
  <cp:version/>
  <cp:contentType/>
  <cp:contentStatus/>
</cp:coreProperties>
</file>