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D143FF9-B669-4023-A720-3DE6103EC3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4" i="1" l="1"/>
  <c r="W293" i="1"/>
  <c r="W291" i="1"/>
  <c r="W290" i="1"/>
  <c r="W286" i="1"/>
  <c r="W284" i="1"/>
  <c r="W281" i="1"/>
  <c r="W279" i="1"/>
  <c r="W255" i="1"/>
  <c r="X255" i="1"/>
  <c r="W252" i="1"/>
  <c r="X194" i="1"/>
  <c r="X193" i="1"/>
  <c r="W186" i="1"/>
  <c r="X171" i="1"/>
  <c r="X170" i="1"/>
  <c r="W169" i="1"/>
  <c r="X169" i="1"/>
  <c r="X168" i="1"/>
  <c r="X167" i="1"/>
  <c r="X165" i="1"/>
  <c r="X166" i="1"/>
  <c r="W164" i="1"/>
  <c r="X157" i="1"/>
  <c r="X158" i="1"/>
  <c r="X159" i="1"/>
  <c r="W157" i="1"/>
  <c r="W158" i="1"/>
  <c r="W159" i="1"/>
  <c r="W156" i="1"/>
  <c r="X155" i="1"/>
  <c r="W155" i="1"/>
  <c r="X79" i="1"/>
  <c r="X78" i="1"/>
  <c r="W77" i="1"/>
  <c r="X30" i="1"/>
  <c r="V266" i="1"/>
  <c r="V257" i="1"/>
  <c r="V255" i="1"/>
  <c r="V181" i="1"/>
  <c r="V104" i="1"/>
  <c r="V95" i="1" s="1"/>
  <c r="S95" i="1"/>
  <c r="T95" i="1"/>
  <c r="U95" i="1"/>
  <c r="V122" i="1"/>
  <c r="W69" i="1"/>
  <c r="W68" i="1"/>
  <c r="V61" i="1"/>
  <c r="V92" i="1"/>
  <c r="V88" i="1"/>
  <c r="V84" i="1"/>
  <c r="V72" i="1"/>
  <c r="V54" i="1"/>
  <c r="V49" i="1"/>
  <c r="V50" i="1"/>
  <c r="V16" i="1"/>
  <c r="V9" i="1"/>
  <c r="W276" i="1"/>
  <c r="V275" i="1"/>
  <c r="R275" i="1"/>
  <c r="Q275" i="1"/>
  <c r="Q255" i="1"/>
  <c r="L256" i="1"/>
  <c r="L255" i="1"/>
  <c r="K255" i="1"/>
  <c r="J255" i="1"/>
  <c r="R238" i="1"/>
  <c r="L230" i="1"/>
  <c r="X229" i="1"/>
  <c r="V229" i="1"/>
  <c r="Q229" i="1"/>
  <c r="K229" i="1"/>
  <c r="J229" i="1"/>
  <c r="V211" i="1"/>
  <c r="Q211" i="1"/>
  <c r="O211" i="1"/>
  <c r="M211" i="1"/>
  <c r="K211" i="1"/>
  <c r="I211" i="1"/>
  <c r="Q193" i="1"/>
  <c r="R181" i="1"/>
  <c r="W183" i="1"/>
  <c r="L183" i="1"/>
  <c r="W184" i="1"/>
  <c r="L184" i="1"/>
  <c r="W174" i="1"/>
  <c r="L174" i="1"/>
  <c r="W173" i="1"/>
  <c r="X172" i="1"/>
  <c r="W172" i="1"/>
  <c r="L172" i="1"/>
  <c r="X177" i="1"/>
  <c r="W177" i="1"/>
  <c r="L177" i="1"/>
  <c r="W171" i="1"/>
  <c r="X162" i="1"/>
  <c r="W162" i="1"/>
  <c r="Q150" i="1"/>
  <c r="L151" i="1"/>
  <c r="K150" i="1"/>
  <c r="J150" i="1"/>
  <c r="R122" i="1"/>
  <c r="X124" i="1"/>
  <c r="W124" i="1"/>
  <c r="P124" i="1"/>
  <c r="W123" i="1"/>
  <c r="L123" i="1"/>
  <c r="Q122" i="1"/>
  <c r="O122" i="1"/>
  <c r="N122" i="1"/>
  <c r="K122" i="1"/>
  <c r="J122" i="1"/>
  <c r="R104" i="1"/>
  <c r="W275" i="1" l="1"/>
  <c r="L229" i="1"/>
  <c r="W122" i="1"/>
  <c r="X122" i="1"/>
  <c r="L150" i="1"/>
  <c r="P122" i="1"/>
  <c r="L122" i="1"/>
  <c r="W114" i="1"/>
  <c r="L114" i="1"/>
  <c r="R88" i="1"/>
  <c r="R92" i="1"/>
  <c r="W94" i="1"/>
  <c r="W93" i="1"/>
  <c r="Q78" i="1"/>
  <c r="R72" i="1"/>
  <c r="X76" i="1"/>
  <c r="W76" i="1"/>
  <c r="L76" i="1"/>
  <c r="Q63" i="1"/>
  <c r="R54" i="1"/>
  <c r="Q54" i="1"/>
  <c r="R50" i="1"/>
  <c r="R49" i="1" s="1"/>
  <c r="Q50" i="1"/>
  <c r="Q49" i="1" s="1"/>
  <c r="R42" i="1"/>
  <c r="R29" i="1"/>
  <c r="Q29" i="1"/>
  <c r="R16" i="1"/>
  <c r="Q16" i="1"/>
  <c r="R9" i="1"/>
  <c r="V70" i="1"/>
  <c r="X70" i="1" s="1"/>
  <c r="R70" i="1"/>
  <c r="X55" i="1"/>
  <c r="W55" i="1"/>
  <c r="W31" i="1"/>
  <c r="W27" i="1"/>
  <c r="W92" i="1" l="1"/>
  <c r="X279" i="1"/>
  <c r="X265" i="1"/>
  <c r="X261" i="1"/>
  <c r="X234" i="1" l="1"/>
  <c r="X176" i="1" l="1"/>
  <c r="X175" i="1"/>
  <c r="X310" i="1" l="1"/>
  <c r="X308" i="1"/>
  <c r="X307" i="1"/>
  <c r="X304" i="1"/>
  <c r="X303" i="1"/>
  <c r="X300" i="1"/>
  <c r="X298" i="1"/>
  <c r="X297" i="1"/>
  <c r="X296" i="1"/>
  <c r="X295" i="1"/>
  <c r="X294" i="1"/>
  <c r="X293" i="1"/>
  <c r="X291" i="1"/>
  <c r="X290" i="1"/>
  <c r="X288" i="1"/>
  <c r="X287" i="1"/>
  <c r="X286" i="1"/>
  <c r="X284" i="1"/>
  <c r="X283" i="1"/>
  <c r="X282" i="1"/>
  <c r="X281" i="1"/>
  <c r="X274" i="1"/>
  <c r="X130" i="1" l="1"/>
  <c r="X136" i="1"/>
  <c r="W136" i="1"/>
  <c r="X137" i="1"/>
  <c r="W137" i="1"/>
  <c r="X135" i="1"/>
  <c r="W135" i="1"/>
  <c r="X134" i="1"/>
  <c r="W134" i="1"/>
  <c r="X133" i="1"/>
  <c r="W133" i="1"/>
  <c r="X132" i="1"/>
  <c r="W132" i="1"/>
  <c r="X87" i="1" l="1"/>
  <c r="X86" i="1"/>
  <c r="Q129" i="1" l="1"/>
  <c r="V301" i="1" l="1"/>
  <c r="U301" i="1"/>
  <c r="T301" i="1"/>
  <c r="S301" i="1"/>
  <c r="R301" i="1"/>
  <c r="V299" i="1"/>
  <c r="W299" i="1" s="1"/>
  <c r="U299" i="1"/>
  <c r="T299" i="1"/>
  <c r="S299" i="1"/>
  <c r="R299" i="1"/>
  <c r="V292" i="1"/>
  <c r="U292" i="1"/>
  <c r="T292" i="1"/>
  <c r="S292" i="1"/>
  <c r="R292" i="1"/>
  <c r="V285" i="1"/>
  <c r="U285" i="1"/>
  <c r="T285" i="1"/>
  <c r="S285" i="1"/>
  <c r="R285" i="1"/>
  <c r="W304" i="1"/>
  <c r="W303" i="1"/>
  <c r="W300" i="1"/>
  <c r="W298" i="1"/>
  <c r="W297" i="1"/>
  <c r="W296" i="1"/>
  <c r="W295" i="1"/>
  <c r="W288" i="1"/>
  <c r="W287" i="1"/>
  <c r="W283" i="1"/>
  <c r="W282" i="1"/>
  <c r="V278" i="1"/>
  <c r="U278" i="1"/>
  <c r="T278" i="1"/>
  <c r="S278" i="1"/>
  <c r="R278" i="1"/>
  <c r="W272" i="1"/>
  <c r="S257" i="1"/>
  <c r="V264" i="1"/>
  <c r="U264" i="1"/>
  <c r="U257" i="1" s="1"/>
  <c r="T264" i="1"/>
  <c r="T257" i="1" s="1"/>
  <c r="S264" i="1"/>
  <c r="R264" i="1"/>
  <c r="R257" i="1" s="1"/>
  <c r="V248" i="1"/>
  <c r="R248" i="1"/>
  <c r="W250" i="1"/>
  <c r="X245" i="1"/>
  <c r="W245" i="1"/>
  <c r="V244" i="1"/>
  <c r="U244" i="1"/>
  <c r="U235" i="1" s="1"/>
  <c r="U224" i="1" s="1"/>
  <c r="T244" i="1"/>
  <c r="T235" i="1" s="1"/>
  <c r="T224" i="1" s="1"/>
  <c r="S244" i="1"/>
  <c r="S235" i="1" s="1"/>
  <c r="S224" i="1" s="1"/>
  <c r="R244" i="1"/>
  <c r="V233" i="1"/>
  <c r="V193" i="1"/>
  <c r="R193" i="1"/>
  <c r="W194" i="1"/>
  <c r="W168" i="1"/>
  <c r="W167" i="1"/>
  <c r="W166" i="1"/>
  <c r="W144" i="1"/>
  <c r="V129" i="1"/>
  <c r="R129" i="1"/>
  <c r="W130" i="1"/>
  <c r="W91" i="1"/>
  <c r="V90" i="1"/>
  <c r="R90" i="1"/>
  <c r="V78" i="1"/>
  <c r="R78" i="1"/>
  <c r="I78" i="1"/>
  <c r="W66" i="1"/>
  <c r="V56" i="1"/>
  <c r="R56" i="1"/>
  <c r="W57" i="1"/>
  <c r="V29" i="1"/>
  <c r="W30" i="1"/>
  <c r="W17" i="1"/>
  <c r="U277" i="1" l="1"/>
  <c r="U311" i="1"/>
  <c r="R71" i="1"/>
  <c r="V71" i="1"/>
  <c r="W90" i="1"/>
  <c r="W244" i="1"/>
  <c r="W193" i="1"/>
  <c r="T277" i="1"/>
  <c r="T311" i="1" s="1"/>
  <c r="W285" i="1"/>
  <c r="W292" i="1"/>
  <c r="W301" i="1"/>
  <c r="S277" i="1"/>
  <c r="S311" i="1" s="1"/>
  <c r="V277" i="1"/>
  <c r="W278" i="1"/>
  <c r="R277" i="1"/>
  <c r="W277" i="1" l="1"/>
  <c r="Q309" i="1" l="1"/>
  <c r="Q306" i="1"/>
  <c r="Q301" i="1"/>
  <c r="X301" i="1" s="1"/>
  <c r="I301" i="1"/>
  <c r="Q299" i="1"/>
  <c r="X299" i="1" s="1"/>
  <c r="Q292" i="1"/>
  <c r="X292" i="1" s="1"/>
  <c r="I299" i="1"/>
  <c r="I292" i="1"/>
  <c r="Q285" i="1"/>
  <c r="X285" i="1" s="1"/>
  <c r="I285" i="1"/>
  <c r="Q278" i="1"/>
  <c r="X278" i="1" s="1"/>
  <c r="I278" i="1"/>
  <c r="Q262" i="1"/>
  <c r="Q264" i="1"/>
  <c r="Q257" i="1" s="1"/>
  <c r="M264" i="1"/>
  <c r="I264" i="1"/>
  <c r="M245" i="1"/>
  <c r="M244" i="1" s="1"/>
  <c r="I245" i="1"/>
  <c r="I244" i="1" s="1"/>
  <c r="Q233" i="1"/>
  <c r="X233" i="1" s="1"/>
  <c r="M233" i="1"/>
  <c r="I233" i="1"/>
  <c r="Q206" i="1"/>
  <c r="Q208" i="1"/>
  <c r="M208" i="1"/>
  <c r="I208" i="1"/>
  <c r="Q153" i="1"/>
  <c r="Q205" i="1" l="1"/>
  <c r="Q305" i="1"/>
  <c r="Q277" i="1"/>
  <c r="X277" i="1" s="1"/>
  <c r="I277" i="1"/>
  <c r="Q139" i="1" l="1"/>
  <c r="Q84" i="1"/>
  <c r="Q45" i="1" l="1"/>
  <c r="Q42" i="1"/>
  <c r="X52" i="1" l="1"/>
  <c r="X24" i="1" l="1"/>
  <c r="X23" i="1"/>
  <c r="W13" i="1" l="1"/>
  <c r="W12" i="1"/>
  <c r="W310" i="1" l="1"/>
  <c r="W308" i="1"/>
  <c r="W307" i="1"/>
  <c r="V309" i="1"/>
  <c r="V306" i="1"/>
  <c r="X306" i="1" s="1"/>
  <c r="R309" i="1"/>
  <c r="R306" i="1"/>
  <c r="W261" i="1"/>
  <c r="V271" i="1"/>
  <c r="R271" i="1"/>
  <c r="V269" i="1"/>
  <c r="R269" i="1"/>
  <c r="W274" i="1"/>
  <c r="X272" i="1"/>
  <c r="X270" i="1"/>
  <c r="W270" i="1"/>
  <c r="X268" i="1"/>
  <c r="W268" i="1"/>
  <c r="V273" i="1"/>
  <c r="R273" i="1"/>
  <c r="Q273" i="1"/>
  <c r="R305" i="1" l="1"/>
  <c r="W309" i="1"/>
  <c r="X309" i="1"/>
  <c r="X273" i="1"/>
  <c r="W271" i="1"/>
  <c r="W306" i="1"/>
  <c r="W273" i="1"/>
  <c r="V305" i="1"/>
  <c r="X305" i="1" s="1"/>
  <c r="W269" i="1"/>
  <c r="W305" i="1" l="1"/>
  <c r="V267" i="1"/>
  <c r="R267" i="1"/>
  <c r="R266" i="1" s="1"/>
  <c r="W254" i="1"/>
  <c r="V251" i="1"/>
  <c r="R251" i="1"/>
  <c r="X254" i="1"/>
  <c r="X241" i="1"/>
  <c r="V222" i="1"/>
  <c r="R222" i="1"/>
  <c r="X223" i="1"/>
  <c r="W223" i="1"/>
  <c r="X160" i="1"/>
  <c r="X161" i="1"/>
  <c r="W222" i="1" l="1"/>
  <c r="W266" i="1"/>
  <c r="W267" i="1"/>
  <c r="R84" i="1"/>
  <c r="W87" i="1"/>
  <c r="W86" i="1"/>
  <c r="W65" i="1"/>
  <c r="V42" i="1"/>
  <c r="V41" i="1" s="1"/>
  <c r="R41" i="1"/>
  <c r="R38" i="1"/>
  <c r="V38" i="1"/>
  <c r="W25" i="1"/>
  <c r="Q271" i="1"/>
  <c r="X271" i="1" s="1"/>
  <c r="Q269" i="1"/>
  <c r="X269" i="1" s="1"/>
  <c r="Q267" i="1"/>
  <c r="I271" i="1"/>
  <c r="I269" i="1"/>
  <c r="I267" i="1"/>
  <c r="Q266" i="1" l="1"/>
  <c r="X266" i="1" s="1"/>
  <c r="I266" i="1"/>
  <c r="X267" i="1"/>
  <c r="Q251" i="1"/>
  <c r="Q56" i="1"/>
  <c r="Q59" i="1"/>
  <c r="Q47" i="1"/>
  <c r="Q33" i="1"/>
  <c r="Q143" i="1" l="1"/>
  <c r="X83" i="1" l="1"/>
  <c r="W83" i="1"/>
  <c r="L83" i="1"/>
  <c r="V82" i="1"/>
  <c r="R82" i="1"/>
  <c r="Q82" i="1"/>
  <c r="K82" i="1"/>
  <c r="J82" i="1"/>
  <c r="X85" i="1"/>
  <c r="W85" i="1"/>
  <c r="L85" i="1"/>
  <c r="K84" i="1"/>
  <c r="V8" i="1"/>
  <c r="Q9" i="1"/>
  <c r="Q8" i="1" s="1"/>
  <c r="V80" i="1" l="1"/>
  <c r="L82" i="1"/>
  <c r="R80" i="1"/>
  <c r="Q80" i="1"/>
  <c r="W84" i="1"/>
  <c r="W82" i="1"/>
  <c r="X82" i="1"/>
  <c r="X84" i="1"/>
  <c r="O9" i="1"/>
  <c r="N9" i="1"/>
  <c r="K9" i="1"/>
  <c r="K8" i="1" s="1"/>
  <c r="J9" i="1"/>
  <c r="R8" i="1"/>
  <c r="N8" i="1"/>
  <c r="J8" i="1"/>
  <c r="L9" i="1" l="1"/>
  <c r="L8" i="1"/>
  <c r="P9" i="1"/>
  <c r="W9" i="1"/>
  <c r="X9" i="1"/>
  <c r="O8" i="1"/>
  <c r="P8" i="1" s="1"/>
  <c r="V260" i="1"/>
  <c r="R260" i="1"/>
  <c r="V258" i="1"/>
  <c r="R258" i="1"/>
  <c r="W265" i="1"/>
  <c r="W264" i="1"/>
  <c r="W263" i="1"/>
  <c r="W259" i="1"/>
  <c r="V246" i="1"/>
  <c r="R246" i="1"/>
  <c r="V242" i="1"/>
  <c r="R242" i="1"/>
  <c r="V238" i="1"/>
  <c r="V231" i="1"/>
  <c r="V225" i="1" s="1"/>
  <c r="R231" i="1"/>
  <c r="V220" i="1"/>
  <c r="R220" i="1"/>
  <c r="V218" i="1"/>
  <c r="V217" i="1" s="1"/>
  <c r="R218" i="1"/>
  <c r="X214" i="1"/>
  <c r="V213" i="1"/>
  <c r="R213" i="1"/>
  <c r="V206" i="1"/>
  <c r="V205" i="1" s="1"/>
  <c r="V204" i="1" s="1"/>
  <c r="R206" i="1"/>
  <c r="V198" i="1"/>
  <c r="R198" i="1"/>
  <c r="V196" i="1"/>
  <c r="R196" i="1"/>
  <c r="V202" i="1"/>
  <c r="R202" i="1"/>
  <c r="X203" i="1"/>
  <c r="W203" i="1"/>
  <c r="W201" i="1"/>
  <c r="V200" i="1"/>
  <c r="R200" i="1"/>
  <c r="V191" i="1"/>
  <c r="R191" i="1"/>
  <c r="V185" i="1"/>
  <c r="R185" i="1"/>
  <c r="W192" i="1"/>
  <c r="V179" i="1"/>
  <c r="R179" i="1"/>
  <c r="V153" i="1"/>
  <c r="V152" i="1" s="1"/>
  <c r="R153" i="1"/>
  <c r="W160" i="1"/>
  <c r="V143" i="1"/>
  <c r="R143" i="1"/>
  <c r="W145" i="1"/>
  <c r="V148" i="1"/>
  <c r="V146" i="1"/>
  <c r="R146" i="1"/>
  <c r="R141" i="1"/>
  <c r="V139" i="1"/>
  <c r="R139" i="1"/>
  <c r="X127" i="1"/>
  <c r="V128" i="1"/>
  <c r="R128" i="1"/>
  <c r="V126" i="1"/>
  <c r="R126" i="1"/>
  <c r="V120" i="1"/>
  <c r="W121" i="1"/>
  <c r="R120" i="1"/>
  <c r="Q120" i="1"/>
  <c r="I120" i="1"/>
  <c r="V117" i="1"/>
  <c r="R117" i="1"/>
  <c r="V110" i="1"/>
  <c r="R110" i="1"/>
  <c r="W113" i="1"/>
  <c r="W112" i="1"/>
  <c r="V108" i="1"/>
  <c r="R108" i="1"/>
  <c r="V102" i="1"/>
  <c r="R102" i="1"/>
  <c r="V100" i="1"/>
  <c r="R100" i="1"/>
  <c r="W79" i="1"/>
  <c r="W78" i="1"/>
  <c r="R235" i="1" l="1"/>
  <c r="R205" i="1"/>
  <c r="R204" i="1" s="1"/>
  <c r="V235" i="1"/>
  <c r="V224" i="1" s="1"/>
  <c r="V216" i="1"/>
  <c r="V195" i="1"/>
  <c r="W260" i="1"/>
  <c r="W110" i="1"/>
  <c r="W191" i="1"/>
  <c r="V125" i="1"/>
  <c r="W202" i="1"/>
  <c r="X8" i="1"/>
  <c r="W8" i="1"/>
  <c r="W139" i="1"/>
  <c r="W200" i="1"/>
  <c r="R195" i="1"/>
  <c r="W262" i="1"/>
  <c r="W258" i="1"/>
  <c r="R125" i="1"/>
  <c r="W120" i="1"/>
  <c r="W257" i="1" l="1"/>
  <c r="R255" i="1"/>
  <c r="X60" i="1"/>
  <c r="R47" i="1"/>
  <c r="W58" i="1"/>
  <c r="V59" i="1"/>
  <c r="R59" i="1"/>
  <c r="W56" i="1"/>
  <c r="X58" i="1"/>
  <c r="W54" i="1"/>
  <c r="W52" i="1"/>
  <c r="W50" i="1"/>
  <c r="V47" i="1"/>
  <c r="X48" i="1"/>
  <c r="V45" i="1"/>
  <c r="R45" i="1"/>
  <c r="V53" i="1"/>
  <c r="R53" i="1"/>
  <c r="W39" i="1"/>
  <c r="V36" i="1"/>
  <c r="R36" i="1"/>
  <c r="V33" i="1"/>
  <c r="R33" i="1"/>
  <c r="W23" i="1"/>
  <c r="W24" i="1"/>
  <c r="V44" i="1" l="1"/>
  <c r="V40" i="1" s="1"/>
  <c r="R44" i="1"/>
  <c r="R40" i="1" s="1"/>
  <c r="V28" i="1"/>
  <c r="W53" i="1"/>
  <c r="W49" i="1"/>
  <c r="R28" i="1"/>
  <c r="W38" i="1"/>
  <c r="W40" i="1" l="1"/>
  <c r="X264" i="1"/>
  <c r="X263" i="1"/>
  <c r="X253" i="1"/>
  <c r="X147" i="1"/>
  <c r="X59" i="1"/>
  <c r="X56" i="1"/>
  <c r="X54" i="1"/>
  <c r="X50" i="1"/>
  <c r="X39" i="1"/>
  <c r="X22" i="1"/>
  <c r="X21" i="1"/>
  <c r="X20" i="1"/>
  <c r="X19" i="1"/>
  <c r="X18" i="1"/>
  <c r="X14" i="1"/>
  <c r="X11" i="1"/>
  <c r="Q260" i="1"/>
  <c r="X260" i="1" s="1"/>
  <c r="I260" i="1"/>
  <c r="X262" i="1" l="1"/>
  <c r="Q258" i="1" l="1"/>
  <c r="X257" i="1" l="1"/>
  <c r="I262" i="1"/>
  <c r="Q248" i="1"/>
  <c r="Q246" i="1"/>
  <c r="Q244" i="1" s="1"/>
  <c r="X244" i="1" s="1"/>
  <c r="Q238" i="1"/>
  <c r="Q242" i="1"/>
  <c r="Q236" i="1"/>
  <c r="Q231" i="1"/>
  <c r="Q225" i="1" s="1"/>
  <c r="Q226" i="1"/>
  <c r="Q222" i="1"/>
  <c r="X222" i="1" s="1"/>
  <c r="Q220" i="1"/>
  <c r="Q218" i="1"/>
  <c r="Q213" i="1"/>
  <c r="Q204" i="1" s="1"/>
  <c r="O213" i="1"/>
  <c r="M213" i="1"/>
  <c r="K213" i="1"/>
  <c r="I213" i="1"/>
  <c r="O206" i="1"/>
  <c r="M206" i="1"/>
  <c r="K206" i="1"/>
  <c r="I206" i="1"/>
  <c r="Q196" i="1"/>
  <c r="Q202" i="1"/>
  <c r="X202" i="1" s="1"/>
  <c r="M202" i="1"/>
  <c r="I202" i="1"/>
  <c r="Q200" i="1"/>
  <c r="M200" i="1"/>
  <c r="I200" i="1"/>
  <c r="Q198" i="1"/>
  <c r="Q191" i="1"/>
  <c r="Q189" i="1"/>
  <c r="Q185" i="1"/>
  <c r="Q181" i="1"/>
  <c r="Q179" i="1"/>
  <c r="Q146" i="1"/>
  <c r="X146" i="1" s="1"/>
  <c r="M146" i="1"/>
  <c r="I146" i="1"/>
  <c r="Q178" i="1" l="1"/>
  <c r="Q235" i="1"/>
  <c r="Q224" i="1" s="1"/>
  <c r="M205" i="1"/>
  <c r="M204" i="1" s="1"/>
  <c r="I205" i="1"/>
  <c r="I204" i="1" s="1"/>
  <c r="K205" i="1"/>
  <c r="K204" i="1" s="1"/>
  <c r="O205" i="1"/>
  <c r="O204" i="1" s="1"/>
  <c r="Q195" i="1"/>
  <c r="Q148" i="1" l="1"/>
  <c r="Q141" i="1"/>
  <c r="Q138" i="1" l="1"/>
  <c r="Q126" i="1"/>
  <c r="Q117" i="1"/>
  <c r="Q115" i="1"/>
  <c r="Q110" i="1"/>
  <c r="Q108" i="1"/>
  <c r="Q104" i="1"/>
  <c r="Q102" i="1"/>
  <c r="Q100" i="1"/>
  <c r="Q88" i="1"/>
  <c r="Q72" i="1"/>
  <c r="Q71" i="1" s="1"/>
  <c r="Q15" i="1"/>
  <c r="Q53" i="1"/>
  <c r="X53" i="1" s="1"/>
  <c r="X49" i="1"/>
  <c r="Q44" i="1"/>
  <c r="L46" i="1"/>
  <c r="X46" i="1"/>
  <c r="Q38" i="1"/>
  <c r="X38" i="1" s="1"/>
  <c r="W46" i="1" l="1"/>
  <c r="Q217" i="1" l="1"/>
  <c r="Q216" i="1" s="1"/>
  <c r="Q152" i="1"/>
  <c r="Q128" i="1"/>
  <c r="Q125" i="1" s="1"/>
  <c r="Q95" i="1"/>
  <c r="Q62" i="1"/>
  <c r="Q41" i="1"/>
  <c r="Q40" i="1" s="1"/>
  <c r="Q36" i="1"/>
  <c r="Q28" i="1"/>
  <c r="Q7" i="1" l="1"/>
  <c r="Q61" i="1"/>
  <c r="Q311" i="1" l="1"/>
  <c r="X103" i="1"/>
  <c r="K185" i="1"/>
  <c r="J185" i="1"/>
  <c r="L187" i="1"/>
  <c r="O153" i="1"/>
  <c r="O152" i="1" s="1"/>
  <c r="L176" i="1"/>
  <c r="P175" i="1"/>
  <c r="K143" i="1"/>
  <c r="X118" i="1"/>
  <c r="X119" i="1"/>
  <c r="P119" i="1"/>
  <c r="L118" i="1"/>
  <c r="O104" i="1"/>
  <c r="N104" i="1"/>
  <c r="K104" i="1"/>
  <c r="J104" i="1"/>
  <c r="L107" i="1"/>
  <c r="P106" i="1"/>
  <c r="L20" i="1"/>
  <c r="W118" i="1" l="1"/>
  <c r="W187" i="1"/>
  <c r="W119" i="1"/>
  <c r="W176" i="1"/>
  <c r="P104" i="1"/>
  <c r="X237" i="1"/>
  <c r="O218" i="1" l="1"/>
  <c r="O217" i="1" l="1"/>
  <c r="L109" i="1"/>
  <c r="P75" i="1"/>
  <c r="K72" i="1"/>
  <c r="J72" i="1"/>
  <c r="L77" i="1"/>
  <c r="V349" i="1" l="1"/>
  <c r="N153" i="1" l="1"/>
  <c r="P153" i="1" s="1"/>
  <c r="K153" i="1"/>
  <c r="J153" i="1"/>
  <c r="K148" i="1"/>
  <c r="K138" i="1" s="1"/>
  <c r="P116" i="1"/>
  <c r="O117" i="1"/>
  <c r="N117" i="1"/>
  <c r="K117" i="1"/>
  <c r="J117" i="1"/>
  <c r="L73" i="1"/>
  <c r="O63" i="1"/>
  <c r="N63" i="1"/>
  <c r="J63" i="1"/>
  <c r="K63" i="1"/>
  <c r="W175" i="1" l="1"/>
  <c r="N152" i="1"/>
  <c r="P152" i="1" s="1"/>
  <c r="X117" i="1"/>
  <c r="L117" i="1"/>
  <c r="P63" i="1"/>
  <c r="P117" i="1"/>
  <c r="W117" i="1"/>
  <c r="W26" i="1"/>
  <c r="N218" i="1"/>
  <c r="N217" i="1" l="1"/>
  <c r="P218" i="1"/>
  <c r="L335" i="1"/>
  <c r="V335" i="1" l="1"/>
  <c r="V316" i="1"/>
  <c r="R335" i="1"/>
  <c r="R316" i="1"/>
  <c r="N314" i="1"/>
  <c r="K325" i="1"/>
  <c r="J325" i="1"/>
  <c r="R325" i="1" s="1"/>
  <c r="V325" i="1" l="1"/>
  <c r="L325" i="1"/>
  <c r="W335" i="1"/>
  <c r="R349" i="1"/>
  <c r="W349" i="1" s="1"/>
  <c r="V347" i="1"/>
  <c r="R347" i="1"/>
  <c r="P347" i="1"/>
  <c r="R348" i="1"/>
  <c r="P342" i="1"/>
  <c r="R342" i="1"/>
  <c r="L316" i="1"/>
  <c r="X259" i="1"/>
  <c r="O258" i="1"/>
  <c r="N258" i="1"/>
  <c r="N257" i="1" s="1"/>
  <c r="K258" i="1"/>
  <c r="K257" i="1" s="1"/>
  <c r="J258" i="1"/>
  <c r="J257" i="1" s="1"/>
  <c r="P125" i="1"/>
  <c r="O125" i="1"/>
  <c r="K246" i="1"/>
  <c r="J246" i="1"/>
  <c r="K236" i="1"/>
  <c r="J236" i="1"/>
  <c r="L223" i="1"/>
  <c r="J222" i="1"/>
  <c r="K198" i="1"/>
  <c r="J198" i="1"/>
  <c r="K152" i="1"/>
  <c r="X149" i="1"/>
  <c r="X148" i="1"/>
  <c r="X144" i="1"/>
  <c r="X143" i="1"/>
  <c r="V142" i="1"/>
  <c r="X140" i="1"/>
  <c r="L144" i="1"/>
  <c r="L142" i="1"/>
  <c r="L140" i="1"/>
  <c r="J139" i="1"/>
  <c r="J148" i="1"/>
  <c r="J143" i="1"/>
  <c r="J141" i="1"/>
  <c r="L141" i="1" s="1"/>
  <c r="X142" i="1" l="1"/>
  <c r="V141" i="1"/>
  <c r="W347" i="1"/>
  <c r="X258" i="1"/>
  <c r="O257" i="1"/>
  <c r="L143" i="1"/>
  <c r="W143" i="1" s="1"/>
  <c r="J138" i="1"/>
  <c r="L148" i="1"/>
  <c r="L222" i="1"/>
  <c r="W170" i="1"/>
  <c r="W140" i="1"/>
  <c r="J108" i="1"/>
  <c r="J115" i="1"/>
  <c r="J110" i="1"/>
  <c r="V138" i="1" l="1"/>
  <c r="X141" i="1"/>
  <c r="V81" i="1"/>
  <c r="R81" i="1"/>
  <c r="X73" i="1"/>
  <c r="X69" i="1"/>
  <c r="X68" i="1"/>
  <c r="X64" i="1"/>
  <c r="K62" i="1"/>
  <c r="J62" i="1"/>
  <c r="L64" i="1"/>
  <c r="O16" i="1"/>
  <c r="O15" i="1" s="1"/>
  <c r="N16" i="1"/>
  <c r="N15" i="1" s="1"/>
  <c r="K16" i="1"/>
  <c r="K15" i="1" s="1"/>
  <c r="J16" i="1"/>
  <c r="J15" i="1" s="1"/>
  <c r="P22" i="1"/>
  <c r="L17" i="1"/>
  <c r="W73" i="1" l="1"/>
  <c r="W81" i="1"/>
  <c r="W64" i="1"/>
  <c r="P337" i="1"/>
  <c r="V337" i="1"/>
  <c r="R337" i="1"/>
  <c r="K108" i="1"/>
  <c r="W337" i="1" l="1"/>
  <c r="W109" i="1"/>
  <c r="K238" i="1"/>
  <c r="L241" i="1"/>
  <c r="K251" i="1"/>
  <c r="L252" i="1"/>
  <c r="P19" i="1"/>
  <c r="W19" i="1" l="1"/>
  <c r="W241" i="1"/>
  <c r="J238" i="1"/>
  <c r="V116" i="1"/>
  <c r="X116" i="1" s="1"/>
  <c r="R116" i="1"/>
  <c r="L116" i="1"/>
  <c r="V115" i="1"/>
  <c r="R115" i="1"/>
  <c r="R95" i="1" s="1"/>
  <c r="X115" i="1" l="1"/>
  <c r="L115" i="1"/>
  <c r="P219" i="1"/>
  <c r="O108" i="1"/>
  <c r="O95" i="1" s="1"/>
  <c r="L110" i="1"/>
  <c r="O33" i="1"/>
  <c r="X252" i="1" l="1"/>
  <c r="X251" i="1"/>
  <c r="L243" i="1"/>
  <c r="K242" i="1"/>
  <c r="X242" i="1" s="1"/>
  <c r="J251" i="1" l="1"/>
  <c r="W251" i="1" l="1"/>
  <c r="L251" i="1"/>
  <c r="J242" i="1"/>
  <c r="X192" i="1"/>
  <c r="X191" i="1"/>
  <c r="V190" i="1"/>
  <c r="X190" i="1" s="1"/>
  <c r="R190" i="1"/>
  <c r="V189" i="1"/>
  <c r="J191" i="1"/>
  <c r="J189" i="1"/>
  <c r="R189" i="1" s="1"/>
  <c r="R178" i="1" s="1"/>
  <c r="V178" i="1" l="1"/>
  <c r="X189" i="1"/>
  <c r="L242" i="1"/>
  <c r="L127" i="1" l="1"/>
  <c r="K126" i="1"/>
  <c r="X126" i="1" s="1"/>
  <c r="W127" i="1" l="1"/>
  <c r="W126" i="1"/>
  <c r="P188" i="1"/>
  <c r="L186" i="1"/>
  <c r="K215" i="1"/>
  <c r="V215" i="1" s="1"/>
  <c r="V336" i="1"/>
  <c r="R336" i="1"/>
  <c r="L336" i="1"/>
  <c r="W336" i="1" l="1"/>
  <c r="L321" i="1"/>
  <c r="O314" i="1" l="1"/>
  <c r="V350" i="1"/>
  <c r="P350" i="1"/>
  <c r="R350" i="1"/>
  <c r="W350" i="1" l="1"/>
  <c r="X186" i="1"/>
  <c r="O185" i="1"/>
  <c r="N185" i="1"/>
  <c r="N178" i="1" l="1"/>
  <c r="P185" i="1"/>
  <c r="O178" i="1"/>
  <c r="L185" i="1"/>
  <c r="X185" i="1"/>
  <c r="W188" i="1"/>
  <c r="L324" i="1"/>
  <c r="L323" i="1"/>
  <c r="L322" i="1"/>
  <c r="L320" i="1"/>
  <c r="L319" i="1"/>
  <c r="L318" i="1"/>
  <c r="W185" i="1" l="1"/>
  <c r="O62" i="1"/>
  <c r="K317" i="1"/>
  <c r="K314" i="1" s="1"/>
  <c r="J317" i="1"/>
  <c r="J314" i="1" s="1"/>
  <c r="O225" i="1" l="1"/>
  <c r="K218" i="1"/>
  <c r="X65" i="1"/>
  <c r="O216" i="1" l="1"/>
  <c r="V228" i="1" l="1"/>
  <c r="O71" i="1"/>
  <c r="K42" i="1"/>
  <c r="K41" i="1" s="1"/>
  <c r="O61" i="1" l="1"/>
  <c r="N225" i="1"/>
  <c r="X111" i="1" l="1"/>
  <c r="X110" i="1"/>
  <c r="R228" i="1"/>
  <c r="P217" i="1"/>
  <c r="N108" i="1"/>
  <c r="N95" i="1" s="1"/>
  <c r="P95" i="1" s="1"/>
  <c r="N71" i="1"/>
  <c r="P71" i="1" s="1"/>
  <c r="N62" i="1"/>
  <c r="J29" i="1"/>
  <c r="X77" i="1" l="1"/>
  <c r="P62" i="1"/>
  <c r="L108" i="1"/>
  <c r="W111" i="1"/>
  <c r="N216" i="1"/>
  <c r="P216" i="1" s="1"/>
  <c r="V317" i="1"/>
  <c r="W108" i="1" l="1"/>
  <c r="O313" i="1"/>
  <c r="O312" i="1" s="1"/>
  <c r="K313" i="1"/>
  <c r="K312" i="1" s="1"/>
  <c r="K248" i="1"/>
  <c r="X246" i="1"/>
  <c r="L247" i="1"/>
  <c r="O238" i="1"/>
  <c r="O235" i="1" s="1"/>
  <c r="O224" i="1" s="1"/>
  <c r="K235" i="1"/>
  <c r="K231" i="1" l="1"/>
  <c r="K226" i="1"/>
  <c r="K220" i="1"/>
  <c r="K217" i="1"/>
  <c r="X217" i="1" s="1"/>
  <c r="K196" i="1"/>
  <c r="K181" i="1"/>
  <c r="K179" i="1"/>
  <c r="K129" i="1"/>
  <c r="K128" i="1" s="1"/>
  <c r="K125" i="1" s="1"/>
  <c r="K102" i="1"/>
  <c r="K100" i="1"/>
  <c r="K88" i="1"/>
  <c r="K71" i="1"/>
  <c r="O40" i="1"/>
  <c r="K47" i="1"/>
  <c r="K45" i="1"/>
  <c r="K95" i="1" l="1"/>
  <c r="K178" i="1"/>
  <c r="K216" i="1"/>
  <c r="X216" i="1" s="1"/>
  <c r="K195" i="1"/>
  <c r="K80" i="1"/>
  <c r="K61" i="1" s="1"/>
  <c r="K44" i="1"/>
  <c r="K40" i="1" s="1"/>
  <c r="K225" i="1"/>
  <c r="R346" i="1"/>
  <c r="R345" i="1"/>
  <c r="R344" i="1"/>
  <c r="R343" i="1"/>
  <c r="R341" i="1"/>
  <c r="R340" i="1"/>
  <c r="R339" i="1"/>
  <c r="R338" i="1"/>
  <c r="R334" i="1"/>
  <c r="R333" i="1"/>
  <c r="R317" i="1"/>
  <c r="R315" i="1"/>
  <c r="R227" i="1"/>
  <c r="R148" i="1"/>
  <c r="R138" i="1" s="1"/>
  <c r="R63" i="1"/>
  <c r="R62" i="1" s="1"/>
  <c r="R61" i="1" s="1"/>
  <c r="K224" i="1" l="1"/>
  <c r="K36" i="1"/>
  <c r="K29" i="1"/>
  <c r="O28" i="1" l="1"/>
  <c r="K33" i="1"/>
  <c r="K28" i="1" s="1"/>
  <c r="V338" i="1"/>
  <c r="V339" i="1"/>
  <c r="V340" i="1"/>
  <c r="V341" i="1"/>
  <c r="V343" i="1"/>
  <c r="V344" i="1"/>
  <c r="V345" i="1"/>
  <c r="V346" i="1"/>
  <c r="V334" i="1"/>
  <c r="V333" i="1"/>
  <c r="V315" i="1"/>
  <c r="V314" i="1"/>
  <c r="V313" i="1"/>
  <c r="V312" i="1"/>
  <c r="X249" i="1"/>
  <c r="X248" i="1"/>
  <c r="X247" i="1"/>
  <c r="X239" i="1"/>
  <c r="X238" i="1"/>
  <c r="X236" i="1"/>
  <c r="X235" i="1"/>
  <c r="X232" i="1"/>
  <c r="X231" i="1"/>
  <c r="V227" i="1"/>
  <c r="X227" i="1" s="1"/>
  <c r="V226" i="1"/>
  <c r="X221" i="1"/>
  <c r="X220" i="1"/>
  <c r="X219" i="1"/>
  <c r="X218" i="1"/>
  <c r="X213" i="1"/>
  <c r="X207" i="1"/>
  <c r="X206" i="1"/>
  <c r="X205" i="1"/>
  <c r="X204" i="1"/>
  <c r="X199" i="1"/>
  <c r="X198" i="1"/>
  <c r="X197" i="1"/>
  <c r="X196" i="1"/>
  <c r="X195" i="1"/>
  <c r="X182" i="1"/>
  <c r="X181" i="1"/>
  <c r="X180" i="1"/>
  <c r="X154" i="1"/>
  <c r="X153" i="1"/>
  <c r="X152" i="1"/>
  <c r="X139" i="1"/>
  <c r="X138" i="1"/>
  <c r="X131" i="1"/>
  <c r="X129" i="1"/>
  <c r="X128" i="1"/>
  <c r="X125" i="1"/>
  <c r="X102" i="1"/>
  <c r="X101" i="1"/>
  <c r="X100" i="1"/>
  <c r="X89" i="1"/>
  <c r="X88" i="1"/>
  <c r="X80" i="1"/>
  <c r="X74" i="1"/>
  <c r="X72" i="1"/>
  <c r="X71" i="1"/>
  <c r="X47" i="1"/>
  <c r="X45" i="1"/>
  <c r="X44" i="1"/>
  <c r="X43" i="1"/>
  <c r="X42" i="1"/>
  <c r="X37" i="1"/>
  <c r="X36" i="1"/>
  <c r="X35" i="1"/>
  <c r="X34" i="1"/>
  <c r="X32" i="1"/>
  <c r="X29" i="1"/>
  <c r="W10" i="1"/>
  <c r="P346" i="1"/>
  <c r="P345" i="1"/>
  <c r="P344" i="1"/>
  <c r="P343" i="1"/>
  <c r="P341" i="1"/>
  <c r="P340" i="1"/>
  <c r="P339" i="1"/>
  <c r="P239" i="1"/>
  <c r="P35" i="1"/>
  <c r="P21" i="1"/>
  <c r="P14" i="1"/>
  <c r="X226" i="1" l="1"/>
  <c r="X104" i="1"/>
  <c r="X105" i="1"/>
  <c r="W240" i="1"/>
  <c r="X240" i="1"/>
  <c r="V63" i="1"/>
  <c r="X67" i="1"/>
  <c r="X41" i="1"/>
  <c r="O7" i="1"/>
  <c r="O311" i="1" s="1"/>
  <c r="X178" i="1"/>
  <c r="X179" i="1"/>
  <c r="X28" i="1"/>
  <c r="X33" i="1"/>
  <c r="L338" i="1"/>
  <c r="L334" i="1"/>
  <c r="L333" i="1"/>
  <c r="L317" i="1"/>
  <c r="L315" i="1"/>
  <c r="L249" i="1"/>
  <c r="L240" i="1"/>
  <c r="L237" i="1"/>
  <c r="L232" i="1"/>
  <c r="L227" i="1"/>
  <c r="L221" i="1"/>
  <c r="L219" i="1"/>
  <c r="L199" i="1"/>
  <c r="L197" i="1"/>
  <c r="L182" i="1"/>
  <c r="L180" i="1"/>
  <c r="L154" i="1"/>
  <c r="L149" i="1"/>
  <c r="L131" i="1"/>
  <c r="L105" i="1"/>
  <c r="L103" i="1"/>
  <c r="L101" i="1"/>
  <c r="L89" i="1"/>
  <c r="L74" i="1"/>
  <c r="L67" i="1"/>
  <c r="L65" i="1"/>
  <c r="L48" i="1"/>
  <c r="L43" i="1"/>
  <c r="L37" i="1"/>
  <c r="L34" i="1"/>
  <c r="L32" i="1"/>
  <c r="W22" i="1"/>
  <c r="L18" i="1"/>
  <c r="L11" i="1"/>
  <c r="L10" i="1"/>
  <c r="X224" i="1" l="1"/>
  <c r="X225" i="1"/>
  <c r="X63" i="1"/>
  <c r="V62" i="1"/>
  <c r="X95" i="1"/>
  <c r="X40" i="1"/>
  <c r="V15" i="1"/>
  <c r="V7" i="1" s="1"/>
  <c r="X16" i="1"/>
  <c r="O351" i="1"/>
  <c r="K7" i="1"/>
  <c r="K311" i="1" s="1"/>
  <c r="J226" i="1"/>
  <c r="V311" i="1" l="1"/>
  <c r="X62" i="1"/>
  <c r="X15" i="1"/>
  <c r="L226" i="1"/>
  <c r="R226" i="1"/>
  <c r="W339" i="1"/>
  <c r="W345" i="1"/>
  <c r="W340" i="1"/>
  <c r="W346" i="1"/>
  <c r="W344" i="1"/>
  <c r="W343" i="1"/>
  <c r="W341" i="1"/>
  <c r="W338" i="1"/>
  <c r="W334" i="1"/>
  <c r="W333" i="1"/>
  <c r="W317" i="1"/>
  <c r="W315" i="1"/>
  <c r="X61" i="1" l="1"/>
  <c r="X7" i="1"/>
  <c r="R314" i="1"/>
  <c r="W314" i="1" s="1"/>
  <c r="K351" i="1"/>
  <c r="V351" i="1" s="1"/>
  <c r="N313" i="1"/>
  <c r="P314" i="1"/>
  <c r="J313" i="1"/>
  <c r="L314" i="1"/>
  <c r="W43" i="1"/>
  <c r="J42" i="1"/>
  <c r="X311" i="1" l="1"/>
  <c r="J80" i="1"/>
  <c r="L80" i="1" s="1"/>
  <c r="R313" i="1"/>
  <c r="J312" i="1"/>
  <c r="L313" i="1"/>
  <c r="N312" i="1"/>
  <c r="P313" i="1"/>
  <c r="J41" i="1"/>
  <c r="L42" i="1"/>
  <c r="W42" i="1"/>
  <c r="W199" i="1"/>
  <c r="N238" i="1"/>
  <c r="W239" i="1"/>
  <c r="W237" i="1"/>
  <c r="J231" i="1"/>
  <c r="W221" i="1"/>
  <c r="J220" i="1"/>
  <c r="J218" i="1"/>
  <c r="R217" i="1" s="1"/>
  <c r="R216" i="1" s="1"/>
  <c r="W214" i="1"/>
  <c r="J215" i="1"/>
  <c r="N195" i="1"/>
  <c r="W182" i="1"/>
  <c r="J181" i="1"/>
  <c r="N129" i="1"/>
  <c r="J129" i="1"/>
  <c r="L129" i="1" s="1"/>
  <c r="J102" i="1"/>
  <c r="L102" i="1" s="1"/>
  <c r="J100" i="1"/>
  <c r="J95" i="1" l="1"/>
  <c r="L95" i="1" s="1"/>
  <c r="L104" i="1"/>
  <c r="W72" i="1"/>
  <c r="J71" i="1"/>
  <c r="J235" i="1"/>
  <c r="R215" i="1"/>
  <c r="W313" i="1"/>
  <c r="L181" i="1"/>
  <c r="L238" i="1"/>
  <c r="W238" i="1"/>
  <c r="L100" i="1"/>
  <c r="P312" i="1"/>
  <c r="R312" i="1"/>
  <c r="L72" i="1"/>
  <c r="W213" i="1"/>
  <c r="W220" i="1"/>
  <c r="L220" i="1"/>
  <c r="J225" i="1"/>
  <c r="L231" i="1"/>
  <c r="W236" i="1"/>
  <c r="L236" i="1"/>
  <c r="N235" i="1"/>
  <c r="N224" i="1" s="1"/>
  <c r="P238" i="1"/>
  <c r="W63" i="1"/>
  <c r="L63" i="1"/>
  <c r="W218" i="1"/>
  <c r="L218" i="1"/>
  <c r="W198" i="1"/>
  <c r="L198" i="1"/>
  <c r="L41" i="1"/>
  <c r="L312" i="1"/>
  <c r="W231" i="1"/>
  <c r="W89" i="1"/>
  <c r="J96" i="1"/>
  <c r="R96" i="1"/>
  <c r="J88" i="1"/>
  <c r="J84" i="1" s="1"/>
  <c r="L84" i="1" s="1"/>
  <c r="W48" i="1"/>
  <c r="J47" i="1"/>
  <c r="W235" i="1" l="1"/>
  <c r="W41" i="1"/>
  <c r="L225" i="1"/>
  <c r="L88" i="1"/>
  <c r="W312" i="1"/>
  <c r="P235" i="1"/>
  <c r="W47" i="1"/>
  <c r="L47" i="1"/>
  <c r="L235" i="1"/>
  <c r="J45" i="1"/>
  <c r="L45" i="1" l="1"/>
  <c r="W45" i="1"/>
  <c r="P224" i="1"/>
  <c r="W129" i="1"/>
  <c r="W131" i="1"/>
  <c r="J44" i="1"/>
  <c r="N29" i="1"/>
  <c r="N33" i="1"/>
  <c r="P33" i="1" s="1"/>
  <c r="J33" i="1"/>
  <c r="J28" i="1" s="1"/>
  <c r="L29" i="1"/>
  <c r="W34" i="1"/>
  <c r="P16" i="1"/>
  <c r="L44" i="1" l="1"/>
  <c r="L33" i="1"/>
  <c r="L15" i="1"/>
  <c r="L16" i="1"/>
  <c r="W29" i="1"/>
  <c r="N28" i="1"/>
  <c r="P28" i="1" s="1"/>
  <c r="W154" i="1"/>
  <c r="W219" i="1"/>
  <c r="J217" i="1"/>
  <c r="J216" i="1" s="1"/>
  <c r="P15" i="1"/>
  <c r="W44" i="1" l="1"/>
  <c r="L217" i="1"/>
  <c r="W217" i="1"/>
  <c r="L153" i="1"/>
  <c r="R152" i="1"/>
  <c r="L28" i="1"/>
  <c r="J152" i="1"/>
  <c r="W153" i="1" l="1"/>
  <c r="L216" i="1"/>
  <c r="L152" i="1"/>
  <c r="N61" i="1"/>
  <c r="P61" i="1" s="1"/>
  <c r="L71" i="1" l="1"/>
  <c r="W100" i="1" l="1"/>
  <c r="W101" i="1"/>
  <c r="W103" i="1" l="1"/>
  <c r="W104" i="1"/>
  <c r="W105" i="1"/>
  <c r="W102" i="1" l="1"/>
  <c r="W95" i="1"/>
  <c r="J248" i="1"/>
  <c r="J224" i="1" s="1"/>
  <c r="W247" i="1"/>
  <c r="L248" i="1" l="1"/>
  <c r="W248" i="1"/>
  <c r="J128" i="1"/>
  <c r="W11" i="1"/>
  <c r="W32" i="1"/>
  <c r="W246" i="1" l="1"/>
  <c r="L246" i="1"/>
  <c r="L128" i="1"/>
  <c r="J196" i="1"/>
  <c r="L62" i="1" l="1"/>
  <c r="L224" i="1"/>
  <c r="J195" i="1"/>
  <c r="L196" i="1"/>
  <c r="L195" i="1" l="1"/>
  <c r="R15" i="1"/>
  <c r="R7" i="1" s="1"/>
  <c r="W16" i="1" l="1"/>
  <c r="R234" i="1"/>
  <c r="W234" i="1" l="1"/>
  <c r="R233" i="1"/>
  <c r="N7" i="1"/>
  <c r="W233" i="1" l="1"/>
  <c r="R225" i="1"/>
  <c r="R224" i="1" s="1"/>
  <c r="R311" i="1" s="1"/>
  <c r="W311" i="1" s="1"/>
  <c r="W181" i="1"/>
  <c r="W74" i="1"/>
  <c r="W67" i="1"/>
  <c r="W88" i="1" l="1"/>
  <c r="J61" i="1"/>
  <c r="W197" i="1"/>
  <c r="W232" i="1"/>
  <c r="L61" i="1" l="1"/>
  <c r="L139" i="1"/>
  <c r="J36" i="1"/>
  <c r="W35" i="1"/>
  <c r="W21" i="1"/>
  <c r="W20" i="1"/>
  <c r="W18" i="1"/>
  <c r="W14" i="1"/>
  <c r="J40" i="1" l="1"/>
  <c r="L40" i="1" s="1"/>
  <c r="W36" i="1"/>
  <c r="J7" i="1"/>
  <c r="L36" i="1"/>
  <c r="N40" i="1"/>
  <c r="W138" i="1"/>
  <c r="L138" i="1"/>
  <c r="W28" i="1"/>
  <c r="W33" i="1"/>
  <c r="P7" i="1" l="1"/>
  <c r="L7" i="1"/>
  <c r="P40" i="1"/>
  <c r="W249" i="1"/>
  <c r="W216" i="1"/>
  <c r="W205" i="1"/>
  <c r="W204" i="1"/>
  <c r="W196" i="1"/>
  <c r="W180" i="1"/>
  <c r="W152" i="1"/>
  <c r="W80" i="1"/>
  <c r="W71" i="1"/>
  <c r="W62" i="1"/>
  <c r="W37" i="1"/>
  <c r="W15" i="1"/>
  <c r="J126" i="1" l="1"/>
  <c r="J179" i="1"/>
  <c r="J178" i="1" s="1"/>
  <c r="L126" i="1" l="1"/>
  <c r="J125" i="1"/>
  <c r="J311" i="1" s="1"/>
  <c r="L179" i="1"/>
  <c r="N128" i="1"/>
  <c r="L125" i="1" l="1"/>
  <c r="L311" i="1"/>
  <c r="W128" i="1"/>
  <c r="N125" i="1"/>
  <c r="W179" i="1"/>
  <c r="L178" i="1"/>
  <c r="W61" i="1"/>
  <c r="W195" i="1"/>
  <c r="W7" i="1"/>
  <c r="W125" i="1" l="1"/>
  <c r="J351" i="1"/>
  <c r="L351" i="1" s="1"/>
  <c r="N311" i="1" l="1"/>
  <c r="W178" i="1"/>
  <c r="P311" i="1" l="1"/>
  <c r="N351" i="1"/>
  <c r="W224" i="1"/>
  <c r="W225" i="1"/>
  <c r="P351" i="1" l="1"/>
  <c r="R351" i="1"/>
  <c r="W351" i="1" s="1"/>
</calcChain>
</file>

<file path=xl/sharedStrings.xml><?xml version="1.0" encoding="utf-8"?>
<sst xmlns="http://schemas.openxmlformats.org/spreadsheetml/2006/main" count="1074" uniqueCount="700">
  <si>
    <t>Код бюджетной классификации</t>
  </si>
  <si>
    <t>ГРБС</t>
  </si>
  <si>
    <t>Рз,Пр</t>
  </si>
  <si>
    <t>ЦСР</t>
  </si>
  <si>
    <t>ВР</t>
  </si>
  <si>
    <t>2.</t>
  </si>
  <si>
    <t>0702</t>
  </si>
  <si>
    <t>0709</t>
  </si>
  <si>
    <t>2.2.</t>
  </si>
  <si>
    <t>3.</t>
  </si>
  <si>
    <t>4.</t>
  </si>
  <si>
    <t>4.2.</t>
  </si>
  <si>
    <t>5.</t>
  </si>
  <si>
    <t>6.</t>
  </si>
  <si>
    <t>7.</t>
  </si>
  <si>
    <t>8.</t>
  </si>
  <si>
    <t>10.</t>
  </si>
  <si>
    <t>11.</t>
  </si>
  <si>
    <t>10.1.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</si>
  <si>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</si>
  <si>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</si>
  <si>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</si>
  <si>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</si>
  <si>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</si>
  <si>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</si>
  <si>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</si>
  <si>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</si>
  <si>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</si>
  <si>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</si>
  <si>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</si>
  <si>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</si>
  <si>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</si>
  <si>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</si>
  <si>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</si>
  <si>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</si>
  <si>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</si>
  <si>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</si>
  <si>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</si>
  <si>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</si>
  <si>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Наименование</t>
  </si>
  <si>
    <t>районный бюджет</t>
  </si>
  <si>
    <t>всего</t>
  </si>
  <si>
    <t>Расходы на обеспечение деятельности (оказание услуг, выполнение работ) муниципальных учреждений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</si>
  <si>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</si>
  <si>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</si>
  <si>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</si>
  <si>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</si>
  <si>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Обеспечение беспрепятственного доступа инвалидов к объектам социальной инфраструктуры и информации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</si>
  <si>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</si>
  <si>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</si>
  <si>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</si>
  <si>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</si>
  <si>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</si>
  <si>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</si>
  <si>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</si>
  <si>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</si>
  <si>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</si>
  <si>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</si>
  <si>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</si>
  <si>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</si>
  <si>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</si>
  <si>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</si>
  <si>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</si>
  <si>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</si>
  <si>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</si>
  <si>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</si>
  <si>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</si>
  <si>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</si>
  <si>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</si>
  <si>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</si>
  <si>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</si>
  <si>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</si>
  <si>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</si>
  <si>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02 0 00 00000</t>
  </si>
  <si>
    <t>02 1 00 00000</t>
  </si>
  <si>
    <t>02 1 01 70010</t>
  </si>
  <si>
    <t>02 1 01 93070</t>
  </si>
  <si>
    <t>02 2 00 00000</t>
  </si>
  <si>
    <t>02 1 01 00000</t>
  </si>
  <si>
    <t>02 2 01 00000</t>
  </si>
  <si>
    <t>02 2 01 70010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</si>
  <si>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</si>
  <si>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</si>
  <si>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</si>
  <si>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</si>
  <si>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</si>
  <si>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</si>
  <si>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</si>
  <si>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</si>
  <si>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</si>
  <si>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</si>
  <si>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</si>
  <si>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</si>
  <si>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</si>
  <si>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</si>
  <si>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</si>
  <si>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</si>
  <si>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</si>
  <si>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</si>
  <si>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</si>
  <si>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</si>
  <si>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</si>
  <si>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</si>
  <si>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</si>
  <si>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</si>
  <si>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</si>
  <si>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</si>
  <si>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</si>
  <si>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</si>
  <si>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</si>
  <si>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</si>
  <si>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</si>
  <si>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14 0 00 00000</t>
  </si>
  <si>
    <t>14 1 00 00000</t>
  </si>
  <si>
    <t>14 1 01 00000</t>
  </si>
  <si>
    <t>15 0 00 00000</t>
  </si>
  <si>
    <t>15 1 00 00000</t>
  </si>
  <si>
    <t>Основное мероприятие: "Финансовая поддержка субъектов малого и среднего предпринимательства"</t>
  </si>
  <si>
    <t>15 1 01 00000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</si>
  <si>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</si>
  <si>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</si>
  <si>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</si>
  <si>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</si>
  <si>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</si>
  <si>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</si>
  <si>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</si>
  <si>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</si>
  <si>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</si>
  <si>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</si>
  <si>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</si>
  <si>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</si>
  <si>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</si>
  <si>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</si>
  <si>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</si>
  <si>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</si>
  <si>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</si>
  <si>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</si>
  <si>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</si>
  <si>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</si>
  <si>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</si>
  <si>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</si>
  <si>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</si>
  <si>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</si>
  <si>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</si>
  <si>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</si>
  <si>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</si>
  <si>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</si>
  <si>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</si>
  <si>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</si>
  <si>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</si>
  <si>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</si>
  <si>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</si>
  <si>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</si>
  <si>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</si>
  <si>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</si>
  <si>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</si>
  <si>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</si>
  <si>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</si>
  <si>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</si>
  <si>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</si>
  <si>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</si>
  <si>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</si>
  <si>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</si>
  <si>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</si>
  <si>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</si>
  <si>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</si>
  <si>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</si>
  <si>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</si>
  <si>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</si>
  <si>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</si>
  <si>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</si>
  <si>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</si>
  <si>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</si>
  <si>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</si>
  <si>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</si>
  <si>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</si>
  <si>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</si>
  <si>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</si>
  <si>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</si>
  <si>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</si>
  <si>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</si>
  <si>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</si>
  <si>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</si>
  <si>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</si>
  <si>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</si>
  <si>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</si>
  <si>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</si>
  <si>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</si>
  <si>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</si>
  <si>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</si>
  <si>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</si>
  <si>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</si>
  <si>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</si>
  <si>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</si>
  <si>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</si>
  <si>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</si>
  <si>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</si>
  <si>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</si>
  <si>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</si>
  <si>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Отдельное мероприятие "Мероприятия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</si>
  <si>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</si>
  <si>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</si>
  <si>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</si>
  <si>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</si>
  <si>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15 1 01 R0645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</si>
  <si>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</si>
  <si>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</si>
  <si>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</si>
  <si>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</si>
  <si>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</si>
  <si>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</si>
  <si>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</si>
  <si>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</si>
  <si>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</si>
  <si>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</si>
  <si>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</si>
  <si>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</si>
  <si>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</si>
  <si>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</si>
  <si>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</si>
  <si>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</si>
  <si>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</si>
  <si>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</si>
  <si>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</si>
  <si>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</si>
  <si>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</si>
  <si>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</si>
  <si>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</si>
  <si>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</si>
  <si>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</si>
  <si>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</si>
  <si>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</si>
  <si>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</si>
  <si>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</si>
  <si>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</si>
  <si>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</si>
  <si>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</si>
  <si>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</si>
  <si>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</si>
  <si>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</si>
  <si>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</si>
  <si>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</si>
  <si>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</si>
  <si>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</si>
  <si>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</si>
  <si>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</si>
  <si>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</si>
  <si>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</si>
  <si>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</si>
  <si>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</si>
  <si>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</si>
  <si>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</si>
  <si>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</si>
  <si>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</si>
  <si>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</si>
  <si>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</si>
  <si>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</si>
  <si>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</si>
  <si>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</si>
  <si>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</si>
  <si>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02 0 01 70010</t>
  </si>
  <si>
    <t>Подпрограмма "Доступная среда" на 2019-2025 годы</t>
  </si>
  <si>
    <t>03 4 00 00000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</si>
  <si>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</si>
  <si>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</si>
  <si>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</si>
  <si>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</si>
  <si>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</si>
  <si>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</si>
  <si>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</si>
  <si>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</si>
  <si>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</si>
  <si>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</si>
  <si>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</si>
  <si>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</si>
  <si>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</si>
  <si>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</si>
  <si>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</si>
  <si>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</si>
  <si>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</si>
  <si>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</si>
  <si>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</si>
  <si>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</si>
  <si>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</si>
  <si>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</si>
  <si>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</si>
  <si>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</si>
  <si>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</si>
  <si>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</si>
  <si>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</si>
  <si>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</si>
  <si>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</si>
  <si>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Отдельное мероприятие "Мероприятия по разработке проекта ликвидации действующей свалки твердых коммунальных отходов с. Яковлевка"</t>
  </si>
  <si>
    <t>07 0 02 00000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</si>
  <si>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</si>
  <si>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</si>
  <si>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</si>
  <si>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</si>
  <si>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</si>
  <si>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</si>
  <si>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</si>
  <si>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</si>
  <si>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</si>
  <si>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07 0 06 0000</t>
  </si>
  <si>
    <t>08 0 01 20150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</si>
  <si>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</si>
  <si>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</si>
  <si>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</si>
  <si>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</si>
  <si>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</si>
  <si>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</si>
  <si>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</si>
  <si>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</si>
  <si>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</si>
  <si>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</si>
  <si>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</si>
  <si>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</si>
  <si>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</si>
  <si>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</si>
  <si>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</si>
  <si>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</si>
  <si>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</si>
  <si>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</si>
  <si>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</si>
  <si>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</si>
  <si>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14 0 02 00000</t>
  </si>
  <si>
    <t>14 0 02 20530</t>
  </si>
  <si>
    <t>15 0 01 00000</t>
  </si>
  <si>
    <t>15 0 01 70010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</si>
  <si>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</si>
  <si>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</si>
  <si>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</si>
  <si>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</si>
  <si>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</si>
  <si>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</si>
  <si>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</si>
  <si>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</si>
  <si>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</si>
  <si>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</si>
  <si>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</si>
  <si>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</si>
  <si>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</si>
  <si>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</si>
  <si>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</si>
  <si>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</si>
  <si>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</si>
  <si>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</si>
  <si>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</si>
  <si>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</si>
  <si>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Отдельное мероприятие "Развитие юнармейского движения"</t>
  </si>
  <si>
    <t>Расходы на капитальный ремонт зданий муниципальных общеобразовательных учреждений</t>
  </si>
  <si>
    <t>02 2 01 S2340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</si>
  <si>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</si>
  <si>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</si>
  <si>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</si>
  <si>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</si>
  <si>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</si>
  <si>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</si>
  <si>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</si>
  <si>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</si>
  <si>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Расходы на комплектование книжных фондов и обеспечение информационно-техническим оборудованием библиотек</t>
  </si>
  <si>
    <t>исполнено за 2019 год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</si>
  <si>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</si>
  <si>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</si>
  <si>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</si>
  <si>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</si>
  <si>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10 0  03 S2390</t>
  </si>
  <si>
    <t>первоначально утвержденные бюджетные назначения</t>
  </si>
  <si>
    <t>уточненные бюджетные назначения</t>
  </si>
  <si>
    <t>% исполнения к первоначально утвержденным показателям</t>
  </si>
  <si>
    <t>причины отклонения  фактического исполнения к первоначально запланированным</t>
  </si>
  <si>
    <t>11 0 01 00000</t>
  </si>
  <si>
    <t>Отдельное мероприятие "Осуществление мер социальной поддержки педагогическим работникам муниципальных образовательных организаций"</t>
  </si>
  <si>
    <t>02 0 02 00000</t>
  </si>
  <si>
    <t>Расходы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</si>
  <si>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03 0 01 00000</t>
  </si>
  <si>
    <t>Основное мероприятие: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</si>
  <si>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Подпрограмма "Социальная поддержка семей и детей в Яковлевском муниципальном районе" на 2020-2025 годы</t>
  </si>
  <si>
    <t>03 5 00 00000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</si>
  <si>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</si>
  <si>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03 5 01 93050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</si>
  <si>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</si>
  <si>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</si>
  <si>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</si>
  <si>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</si>
  <si>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</si>
  <si>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04 2 01 S2540</t>
  </si>
  <si>
    <t>Отдельное мероприятие "Мероприятия по содержанию площадок (мест) накопления твердых коммунальных отходов"</t>
  </si>
  <si>
    <t>07 0 05 00000</t>
  </si>
  <si>
    <t>Мероприятия по содержанию площадок (мест)  накопления твердых коммунальных отходов</t>
  </si>
  <si>
    <t>07 0 05 20490</t>
  </si>
  <si>
    <t>Расходы на оснащение объектов спортивной инфраструктуры спортивно-технологическим оборудованием</t>
  </si>
  <si>
    <t>08 0 P5 52280</t>
  </si>
  <si>
    <t>11 0 02 70010</t>
  </si>
  <si>
    <t>Отдельное мероприятия "Обучение по программе переподготовки в области информационной безопасности"</t>
  </si>
  <si>
    <t>11 0 03 00000</t>
  </si>
  <si>
    <t>Обучение по программе переподготовки в области информационной безопасности</t>
  </si>
  <si>
    <t>11 0 03 20600</t>
  </si>
  <si>
    <t>Отдельное мероприятие"Обеспечение компьютерной и оргтехникой"</t>
  </si>
  <si>
    <t>11 0 04 00000</t>
  </si>
  <si>
    <t>Обеспечение компьютерной и оргтехникой</t>
  </si>
  <si>
    <t>11 0 04 20610</t>
  </si>
  <si>
    <t>Основное мероприятие «Улучшение жилищных условий граждан, проживающих в Яковлевском муниципальном районе»</t>
  </si>
  <si>
    <t>13 2 01 00000</t>
  </si>
  <si>
    <t>Социальные выплаты на обеспечение жильем граждан Российской Федерации, проживающих в сельской местности</t>
  </si>
  <si>
    <t>13 2 01 80090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</si>
  <si>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</si>
  <si>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</si>
  <si>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Поддержка муниципальных программ развития малого и среднего предпринимательства за счет средств краевого бюджета</t>
  </si>
  <si>
    <t>Приобретение программного продукта для ведения единой электронной картографической основы</t>
  </si>
  <si>
    <t>15 0 03 20620</t>
  </si>
  <si>
    <t>Отдельное мероприятие «Мероприятия по строительству благоустроенных жилых домов, приобретению жилых помещений в благоустроенных жилых домах у застройщиков или участие в долевом строительстве»</t>
  </si>
  <si>
    <t>16 0 03 00000</t>
  </si>
  <si>
    <t>Строительство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</si>
  <si>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</si>
  <si>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>Отдельное мероприятие «Мероприятия по сносу аварийных многоквартирных жилых домов»</t>
  </si>
  <si>
    <t>16 0 02 00000</t>
  </si>
  <si>
    <t>Мероприятия по сносу аварийных многоквартирных жилых домов</t>
  </si>
  <si>
    <t>16 0 02 20450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</si>
  <si>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</si>
  <si>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</si>
  <si>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</si>
  <si>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03 4 01 М0820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</si>
  <si>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</si>
  <si>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03 0 01 93090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</si>
  <si>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</si>
  <si>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</si>
  <si>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05 0 05 92320</t>
  </si>
  <si>
    <t>05 0 05 S2320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</si>
  <si>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</si>
  <si>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05 0 08 00000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</si>
  <si>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</si>
  <si>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</si>
  <si>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Мероприятия по содержанию площадок (мест) накопления твердых коммунальных отходов</t>
  </si>
  <si>
    <t>07 0 04 20490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</si>
  <si>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</si>
  <si>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</si>
  <si>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</si>
  <si>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</si>
  <si>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</si>
  <si>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08 0 01 20670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</si>
  <si>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</si>
  <si>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08 0 01 20680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</si>
  <si>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</si>
  <si>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</si>
  <si>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Расходы по текущему содержанию финансовых органов были откорректированы с учетом фактической потребности в денежных средствах.</t>
  </si>
  <si>
    <t>Обеспечение качественным водоснабжением жителей многоквартирных домов жд.ст.  Варфоломеевка, жд.ст. Сысоевка</t>
  </si>
  <si>
    <t>Выделялось дополнительное финансирование на оплату строительного контроля при проведении работ по реконструкции очистных сооружений</t>
  </si>
  <si>
    <t>Для повышения качества предоставляемых коммунальных услуг населению района были дополнительно выделены средства на приобретение спецтехники.</t>
  </si>
  <si>
    <t>Проведение экспертизы проводится Роспотребнадзором на безвозмездной основе на основании предоставленных документов</t>
  </si>
  <si>
    <t>Увеличение объема финансирования мероприятия за счет средств местного бюджета</t>
  </si>
  <si>
    <t>Расходы бюджетам муниципальных образований Приморского края на капитальный ремонт зданий муниципальных общеобразовательных учреждений</t>
  </si>
  <si>
    <t>03 4 01 R0820</t>
  </si>
  <si>
    <t>Поощрение волонтеров (добровольцев) в сфере культуры за активную деятельность</t>
  </si>
  <si>
    <t>04 1 01 20720</t>
  </si>
  <si>
    <t>08 0 01 20710</t>
  </si>
  <si>
    <t xml:space="preserve">Плоскостное спортивное сооружение. Комбинированный спортивный комплекс (для игровых видов спорта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 </t>
  </si>
  <si>
    <t>Капитальный ремонт лыжной базы с. Яковлевка</t>
  </si>
  <si>
    <t>08 0 01 20690</t>
  </si>
  <si>
    <t>Внесение сведений о границах территориалных зон и населенных пунктов в ЕГРН</t>
  </si>
  <si>
    <t>15 0 03 20770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</si>
  <si>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</si>
  <si>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</si>
  <si>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</si>
  <si>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Мотивирование граждан к ведению здорового образа жизни посредством проведения информационно-коммуникационных кампаний, конкурсов</t>
  </si>
  <si>
    <t>17 0 01 20740</t>
  </si>
  <si>
    <t>Отдельное мероприятие "Проведение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продукции"</t>
  </si>
  <si>
    <t>17 0 02 00000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</si>
  <si>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</t>
  </si>
  <si>
    <t>17 0 02 20750</t>
  </si>
  <si>
    <t>17 0 03 00000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</si>
  <si>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</t>
  </si>
  <si>
    <t>17 0 03 20760</t>
  </si>
  <si>
    <t>Строительство (ремонт, реконструкция) спортивных сооружений</t>
  </si>
  <si>
    <t>08 0 01 40120</t>
  </si>
  <si>
    <t>Организация работы "Поезда здоровья" на территории Яковлевского муниципального района</t>
  </si>
  <si>
    <t>17 0 04 21010</t>
  </si>
  <si>
    <t>Отдельное мероприятие "Организация работы "Поезда здоровья" на территории Яковлевского муниципального района"</t>
  </si>
  <si>
    <t>17 0 04 00000</t>
  </si>
  <si>
    <t>Муниципальная программа "Противодействие коррупции в Яковлевском муниципальном районе" на 2021 - 2025 годы</t>
  </si>
  <si>
    <t>19 0 00 00000</t>
  </si>
  <si>
    <t>19 0 01 00000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</si>
  <si>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</si>
  <si>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19 0 01 20790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</si>
  <si>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</si>
  <si>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19 0 01 20800</t>
  </si>
  <si>
    <t>Отдельное мероприятие «Информирование населения об антикоррупционной деятельности»</t>
  </si>
  <si>
    <t>19 0 02 00000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</si>
  <si>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</si>
  <si>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19 0 02 20810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</si>
  <si>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табакокурения"</t>
  </si>
  <si>
    <t>Отсутствие программного продукта отечественного производства</t>
  </si>
  <si>
    <t>Расходы исполнены в объеме плановых назначений</t>
  </si>
  <si>
    <t>Софинансирование мероприятий по реализации проекта-победителя за счет средств местного бюджета.</t>
  </si>
  <si>
    <t>В связи с проведением ремонтных работ на модуле очистки питьевой воды, проводился дополнительный подвоз питьевой воды для жителей многоквартирных домов ж.д.ст. Варфоломеевка по причине ремонтных работ на модуле очистки питьевой воды.</t>
  </si>
  <si>
    <t xml:space="preserve">В связи с выделением муниципальному району средств субсидии из краевого бюджета. </t>
  </si>
  <si>
    <t xml:space="preserve">Предусмотрено софинансирование на проведение работ. </t>
  </si>
  <si>
    <t>В связи скорректировкой ассигнований из краевого бюджета.</t>
  </si>
  <si>
    <t>В настоящее время разработка проекта невозможна ввиду неполного обеспечения населения частного сектора с. Яковлевка контейнерными площадками для сбора ТКО.</t>
  </si>
  <si>
    <t>Невозможность осуществления работ.</t>
  </si>
  <si>
    <t>В связи с изменением стоимости проектно-сметной документации возросла потребность в ассигнованиях.</t>
  </si>
  <si>
    <t>02 2 01 R3040</t>
  </si>
  <si>
    <t>Проведение работ по сохранению объектов культурного наследия</t>
  </si>
  <si>
    <t>Приобретение и поставка спортивного инвентаря, спортивного оборудования и иного имущества для развития массового спорта</t>
  </si>
  <si>
    <t>08 0 Р5 92230</t>
  </si>
  <si>
    <t>08 0 P5 S2230</t>
  </si>
  <si>
    <t>Плоскостное спортивное сооружение. Комбинированный спортивный комплекс (для игровых видов спорта и тренажерный сектор) с. Новосысоевка (МБОУ СОШ №1), в том числе закупка, монтаж спортивно-технологического оборудования, разработка проектно-сметной документации</t>
  </si>
  <si>
    <t>08 0 01 21060</t>
  </si>
  <si>
    <t>Плоскостное спортивное сооружение. Комбинированный спортивный комплекс (для игровых видов спорта и тренажерный сектор) с. Яблоновка, в том числе закупка, монтаж спортивно-технологического оборудования, разработка проектно-сметной документации</t>
  </si>
  <si>
    <t>08 0 01 21070</t>
  </si>
  <si>
    <t>Приобретение спортивного оборудования для образовательных учреждений Яковлевского муниципального района (снегоуборочная машина)</t>
  </si>
  <si>
    <t>08 0 01 21090</t>
  </si>
  <si>
    <t>Основное мероприятие "Мероприятия по реализации общественно-значимых проектов по благоустройству сельских территорий"</t>
  </si>
  <si>
    <t>13 2 02 00000</t>
  </si>
  <si>
    <t>Ремонт асфальтобетонного покрытия пер. Набережный, 14, с.Варфоломеевка (от а/д ул. Завитая до МБДОУ)</t>
  </si>
  <si>
    <t>13 2 02 21020</t>
  </si>
  <si>
    <t>Ремонт асфальтобетонного покрытия ул. Советская, 69, с. Яковлевка (подъезд к СОШ с. Яковлевка от ул. Советская)</t>
  </si>
  <si>
    <t>13 2 02 21030</t>
  </si>
  <si>
    <t>Основное мероприятие "Финансовая поддержка субъектам социального предпринимательства"</t>
  </si>
  <si>
    <t>15 1 04 00000</t>
  </si>
  <si>
    <t>Финансовая поддержка субъектам социального предпринимательства</t>
  </si>
  <si>
    <t>15 1 04 21150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</si>
  <si>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</si>
  <si>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Основное мероприятие "Муниципальное управление в Яковлевском муниципальном районе"</t>
  </si>
  <si>
    <t>15 2 04 00000</t>
  </si>
  <si>
    <t>15 2 04 10030</t>
  </si>
  <si>
    <t>Отдельное мероприятие «Мероприятия по переселению граждан из аварийного жилищного фонда»</t>
  </si>
  <si>
    <t>16 0 04 00000</t>
  </si>
  <si>
    <t>Мероприятия по переселению граждан из аварийного жилищного фонда</t>
  </si>
  <si>
    <t>16 0 04 20780</t>
  </si>
  <si>
    <t>Муниципальная программа "Профилактика правонарушений на территории Яковлевского муниципального района" на 2021 - 2025 годы</t>
  </si>
  <si>
    <t>18 0 00 00000</t>
  </si>
  <si>
    <t>Отдельное мероприятие "Общая профилактика правонарушений на территории Яковлевского муниципального района"</t>
  </si>
  <si>
    <t>18 0 01 00000</t>
  </si>
  <si>
    <t>Изготовление (приобретение), распространение наглядно-агитационной продукции (листовки, буклеты, памятки и т.д.) по привлечению жителей Яковлевского муниципального района к охране общественного порядка</t>
  </si>
  <si>
    <t>18 0 01 20820</t>
  </si>
  <si>
    <t>Организация и проведение Всероссийского дня правовой помощи детям</t>
  </si>
  <si>
    <t>18 0 01 20830</t>
  </si>
  <si>
    <t>Мероприятия по профилактике правонарушений и борьба с преступностью в молодежной среде</t>
  </si>
  <si>
    <t>18 0 01 20840</t>
  </si>
  <si>
    <t>Мероприятия по укреплению общественной безопасности в учреждениях дошкольного образования</t>
  </si>
  <si>
    <t>18 0 01 20850</t>
  </si>
  <si>
    <t>Мероприятия по укреплению общественной безопасности в учреждениях начального общего, основного общего и среднего образования</t>
  </si>
  <si>
    <t>18 0 01 20860</t>
  </si>
  <si>
    <t>Создание условий для межведомственного взаимодействия по повышению уровня обеспечения общественной безопасности и безопасности граждан, в том числе охраны жизни, здоровья, личной безопасности и правопорядка на территории Яковлевского муниципального района с ОП № 12 (дислокация с. Яковлевка) МО МВД России "Арсеньевский"</t>
  </si>
  <si>
    <t>18 0 01 21100</t>
  </si>
  <si>
    <t>Отдельное мероприятие "Профилактика безнадзорности и правонарушений несовершеннолетних на территории Яковлевского муниципального района"</t>
  </si>
  <si>
    <t>18 0 02 00000</t>
  </si>
  <si>
    <t>Изготовление (приобретение), распространение наглядно-агитационной продукции по профилактике правонарушений среди несовершеннолетних</t>
  </si>
  <si>
    <t>18 0 02 20870</t>
  </si>
  <si>
    <t>Организация и проведение ежегодных районных: фестивалей, месячников, детских и юношеских конкурсов рисунков, плакатов, видеороликов</t>
  </si>
  <si>
    <t>18 0 02 20880</t>
  </si>
  <si>
    <t>Организация и проведение выставок, конкурсов, акций и викторин, направленных на профилактику правонарушений на территории Яковлевского муниципального района</t>
  </si>
  <si>
    <t>18 0 02 20890</t>
  </si>
  <si>
    <t>Обеспечение проведения лекционных мероприятий по профилактике правонарушений среди несовершеннолетних для учащихся общеобразовательных организаций, их родителей, а также специалистов, работающих с несовершеннолетними с привлечением сотрудников МО МВД России "Арсеньевский"</t>
  </si>
  <si>
    <t>18 0 02 20900</t>
  </si>
  <si>
    <t>Проведение межведомственных рейдовых мероприятий для осуществления профилактической работы с несовершеннолетними и семьями, состоящими на учете в комиссии по делам несовершеннолетних и защите их прав Яковлевского муниципального района, с подопечными и опекаемыми семьями, в том числе транспортные расходы</t>
  </si>
  <si>
    <t>18 0 02 20910</t>
  </si>
  <si>
    <t>Проведение межведомственных рейдовых мероприятий по местам концентрации несовершеннолетних и по месту их жительства в вечернее и ночное время, в том числе транспортные расходы</t>
  </si>
  <si>
    <t>18 0 02 20920</t>
  </si>
  <si>
    <t>Отдельное мероприятие "Мероприятия по профилактике экстремизма и терроризма на территории Яковлевского муниципального района"</t>
  </si>
  <si>
    <t>18 0 03 00000</t>
  </si>
  <si>
    <t>Изготовление (приобретение) наглядно-агитационной продукции по противодействию идеологии терроризма и экстремизма</t>
  </si>
  <si>
    <t>18 0 03 20930</t>
  </si>
  <si>
    <t>Мероприятия по профилактике экстремизма и терроризма в молодежной среде</t>
  </si>
  <si>
    <t>18 0 03 20940</t>
  </si>
  <si>
    <t>Установка наружного и внутреннего видеонаблюдения (камеры видеонаблюдения иприобретение оборудования для подключения)</t>
  </si>
  <si>
    <t>18 0 03 20950</t>
  </si>
  <si>
    <t>Установка наружного освещения (прожекторы, блоки управления и приобретение оборудования для подключения)</t>
  </si>
  <si>
    <t>18 0 03 20960</t>
  </si>
  <si>
    <t>Мероприятия по профилактике экстремизма и терроризма в учреждениях дошкольного образования</t>
  </si>
  <si>
    <t>18 0 03 21120</t>
  </si>
  <si>
    <t>Мероприятия попрофилактикеэкстремизма и терроризма в учреждениях начального общего, основного общего и среднего образования</t>
  </si>
  <si>
    <t>18 0 03 21130</t>
  </si>
  <si>
    <t>Отдельное мероприятие "Создание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района"</t>
  </si>
  <si>
    <t>18 0 04 00000</t>
  </si>
  <si>
    <t>Изготовление (приобретение) экипировки народного дружинника</t>
  </si>
  <si>
    <t>18 0 04 20970</t>
  </si>
  <si>
    <t>Отдельное мероприятие "Профилактика наркомании на территории Яковлевского муниципального района"</t>
  </si>
  <si>
    <t>18 0 05 00000</t>
  </si>
  <si>
    <t>Информирование жителей Яковлевского муниципального района о реализуемых мерах по противодействию распространения наркотиков среди населения Яковлевского муниципального района</t>
  </si>
  <si>
    <t>18 0 05 20980</t>
  </si>
  <si>
    <t>Мероприятия по противодействию распространения наркотиков в молодежной среде</t>
  </si>
  <si>
    <t>18 0 05 20990</t>
  </si>
  <si>
    <t>Организация и проведение межведомственных рейдовых мероприятий по обследованию и уничтожению наркосодержащих растений на территории Яковлевского муниципального района</t>
  </si>
  <si>
    <t>18 0 05 21000</t>
  </si>
  <si>
    <t>02 1 01 S2360</t>
  </si>
  <si>
    <t>Реализация проектов инициативного бюджетирования по направлению "Твой проект"</t>
  </si>
  <si>
    <t>Обеспечение бесплатным питанием детей, осваивающих обязательные программы дошкольного образования: детей-сирот и детей, оставшихся без попечения родителей; детей-инвалидов; детей с туберкулезной интоксикацией; детей из семей, имеющих трех и более несовершеннолетних детей, а также детей, в возрасте до двадцати двух лет, обучающихся по очной форме обучения в образовательных организациях</t>
  </si>
  <si>
    <t>02 1 01 21240</t>
  </si>
  <si>
    <t>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Федерации, обучающихся в общеобразовательных организациях в период учебного процесса</t>
  </si>
  <si>
    <t>02 2 01 21230</t>
  </si>
  <si>
    <t>Обеспечение персонифицированного финансирования</t>
  </si>
  <si>
    <t>02 3 01 21160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</si>
  <si>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из семей граждан, участников СВО, а также лиц, призванных на военную службу по мобилизации</t>
  </si>
  <si>
    <t>03 0 01 80100</t>
  </si>
  <si>
    <t>Капитальный ремонт муниципальных учреждений</t>
  </si>
  <si>
    <t>04 1 01 40080</t>
  </si>
  <si>
    <t>Основное мероприятие "Строительство библиотек"</t>
  </si>
  <si>
    <t>04 2 02 00000</t>
  </si>
  <si>
    <t>Капитальное строительство здания библиотеки с. Достоевка муниципального казенного учреждения "Межпоселенческая библиотека" Яковлевского муниципального района, включая разработку проектно-сметной документации</t>
  </si>
  <si>
    <t>04 2 01 40130</t>
  </si>
  <si>
    <t>04 3 02 L2990</t>
  </si>
  <si>
    <t>Отдельное мероприятие "Осуществление мер социальной поддержки педагогическим работникам муниципальных образователных организаций"</t>
  </si>
  <si>
    <t>04 0 02 00000</t>
  </si>
  <si>
    <t>Меры социальной поддержки педагогических работников муниципальных образовательных организаций Приморского края</t>
  </si>
  <si>
    <t>04 0 Е1 93140</t>
  </si>
  <si>
    <t>Проведение мероприятий по обеспечению пожарной безопасности в населенных пунктах</t>
  </si>
  <si>
    <t>06 1 01 21140</t>
  </si>
  <si>
    <t>Расходы на проектирование (включая государственную экспертизу), строительство спортивной площадки при МБОУ СОШ №2 с.Новосысоевка</t>
  </si>
  <si>
    <t>08 0 01 21150</t>
  </si>
  <si>
    <t>Благоустройство хоккейных коробок, спортивных площадок</t>
  </si>
  <si>
    <t>08 0 01 21190</t>
  </si>
  <si>
    <t>Плоскостное спортивное сооружение. Спортивный комплекс (тренажерный сектор) с. Покровка, в том числе: закупка, монтаж спортивно-технологического оборудования, разработка пректно-сметной документации</t>
  </si>
  <si>
    <t>08 0 01 21220</t>
  </si>
  <si>
    <t>Ремонт, реконструкция спортивных залов</t>
  </si>
  <si>
    <t>08 0 01 40130</t>
  </si>
  <si>
    <t>Отдельное мероприятие "Организация  транспортного обслуживания населения"</t>
  </si>
  <si>
    <t>10 0 06 00000</t>
  </si>
  <si>
    <t>Предоставление субсидий перевозчикам в целях возмещения части затрат на выполнение работ, связанных с осуществлением регулярных перевозок по регулируемым тарифам автомобильным транспортом по муниципальным маршрутам в границвхЯковлевского муниципального района</t>
  </si>
  <si>
    <t>10 0 06 21170</t>
  </si>
  <si>
    <t>Управление и распоряжение имуществом, находящимся в собственности и ведении Яковлевского муниципального района</t>
  </si>
  <si>
    <t>15 0 02 21200</t>
  </si>
  <si>
    <t>Объемы первоначально предусмотренных, уточненных и исполненных ассигнований равны</t>
  </si>
  <si>
    <t xml:space="preserve">Постановлением Правительства Приморского края от 24.01.2022 № 29-пп "Об утверждении распределения субсидий из краевого бюджета бюджетам муниципальных образований Приморского края на реализацию проектов инициативного бюджетирования по направлению "Твой проект" на 2022 год Яковлевскому муниципальному району определена сумма  3 000 000 рублей. ООО "Нью Сити ДВ" осуществлено благоустройство проекта- победителя "Благоустройство детских площадок и территории дошкольных учреждений". </t>
  </si>
  <si>
    <t>Планирование осуществлено в соответствии с проектом Закона "О краевом бюджете на 2022 год и плановый период 2023 и 2024 годов". В утвержденном нормативно-правовом акте ассигнования отсутствуют.</t>
  </si>
  <si>
    <t>Первоначальным планом предусматривалась большая доля расходов на софинансирование мероприятий по сохранению объектов культурного наследия за счет средств местного бюджета. При заключении соглашения сумма открорректирана.</t>
  </si>
  <si>
    <t>За счет средств субсидии на софинансирование расходных обязательств субъектов Российской Федерации, связанных с реализацией федералльной цклевой программы "Увековечение памяти погибших при защите Отечества на 2019 - 2024 годы"проведены работы по ремонту воинского захоронения "Братская могила военнослужащих, погибших в авиакатастрофе в 1944 году" по адресу: село Новосысоевка, улица Пролетарская,30.</t>
  </si>
  <si>
    <t>МКУ "ХОЗУ"</t>
  </si>
  <si>
    <t>МКУ "ЦОСО" 0701</t>
  </si>
  <si>
    <t>МКУ "ЦОСО" 0702</t>
  </si>
  <si>
    <t>МКУ "ЦОСО" 0703</t>
  </si>
  <si>
    <t>Управление культуры (МРДК)</t>
  </si>
  <si>
    <t>Управление культуры (МКУ "Библиотека")</t>
  </si>
  <si>
    <t>Реализация мероприятия перенесена на 2024 год в связи с отсутствием финансирования из краевого бюджета.</t>
  </si>
  <si>
    <t>Средства были запланированы в пределах исполнения 2021 года. В отчетном периоде потребность в средствах отсутствовала</t>
  </si>
  <si>
    <t>Софинансирование расходов, предусмотренных муниципальному району сверх первоначально утвержденных ассигнований. Оплата за приобретение модульного здания - 279 240 рублей.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</si>
  <si>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</t>
  </si>
  <si>
    <t>Обучение вновь принятого специалиста</t>
  </si>
  <si>
    <t>На работы по выполнению проекта организации работ по сносу объекта капитального строительства многоквартирного дома по ул. Вокзальной, дом 11 жд. ст Сысоевка направлено средств местного бюджета в сумме 100 000 рублей. Что соответствует утвержденному плану.</t>
  </si>
  <si>
    <t>По результатам проведенных конкурсных прпоцедур произошло понижение цены контракта. Выполнены работы по сносу многквартирного аварийного жилого дома № 11 по ул. Вокзальной жд. ст Сысоевка.</t>
  </si>
  <si>
    <t>Было установлено наружное освещение МБУ "МРДК" (прожекторы, материалы для подключения). На момент приобретения товара и оплаты услуг, их стоимость была ниже предусмотренных по плану</t>
  </si>
  <si>
    <t xml:space="preserve">Сведения о фактически произведенных расходах бюджета Яковлевского муниципального района за 2023 год по муниципальным программам </t>
  </si>
  <si>
    <t>Подпрограмма "Развитие системы общего образования" на 2019-2025 годы</t>
  </si>
  <si>
    <t>02 2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</si>
  <si>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</si>
  <si>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02 3 01 21260</t>
  </si>
  <si>
    <t>Финансовое обеспечение муниципального задания  в рамках исполнения муниципального социального заказа</t>
  </si>
  <si>
    <t>02 0 Е1 93140</t>
  </si>
  <si>
    <t>02 0 01 00000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</si>
  <si>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 в Яковлевском муниципальном районе" на 2020 - 2025 годы</t>
  </si>
  <si>
    <t>03 4 01 00000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</si>
  <si>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</si>
  <si>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03 5 01 00000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</si>
  <si>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</si>
  <si>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04 1 01 S2480</t>
  </si>
  <si>
    <t>Мероприятия по приобретению музыкальных инсрументов и художественного инвентаря</t>
  </si>
  <si>
    <t>Приобретение музыкальных инструментов и художественного инвентаря для учреждений дополнительного образования в сфере культуры</t>
  </si>
  <si>
    <t>04 1 01 92480</t>
  </si>
  <si>
    <t>04 1 01 21210</t>
  </si>
  <si>
    <t>Поддержка социально ориентированных некоммерческих организаций на частичное возмещение расходов по реализации общественно значимых прграмм (пректов) по направлениям деятельности</t>
  </si>
  <si>
    <t>-</t>
  </si>
  <si>
    <t>04 0 01 00000</t>
  </si>
  <si>
    <t>Отдельное мероприятие "Поддержка социально-ориентированных некоммерческих организаций"</t>
  </si>
  <si>
    <t>04 0 03 00000</t>
  </si>
  <si>
    <t>Софинансирование муниципальных программ по поддержке социально-ориентированных некоммерческих организаций по итогам конкурсного отбора</t>
  </si>
  <si>
    <t>04 0 03 S2640</t>
  </si>
  <si>
    <t>04 0 03 92640</t>
  </si>
  <si>
    <t>05 0 F5 52432</t>
  </si>
  <si>
    <t>Строительство и реконструкция (модернизация) объектов питьевого водоснабжения (объекты муниципальной собственности)</t>
  </si>
  <si>
    <t>Отдельное мероприятие "Проектирование и строительство объектов коммунальной инфраструктуры"</t>
  </si>
  <si>
    <t>05 0 09 00000</t>
  </si>
  <si>
    <t>Проведение геологоразведочных работ на ст.Варфоломеевка</t>
  </si>
  <si>
    <t>05 0 09 21290</t>
  </si>
  <si>
    <t>06 1 01 00000</t>
  </si>
  <si>
    <t>Плоскостное спортивное сооружение. Комбинированный спортивный комплекс (для игровых видов спорта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</t>
  </si>
  <si>
    <t>Организация физкультурно-спортивной работы по месту жительства</t>
  </si>
  <si>
    <t>08 0 01 92190</t>
  </si>
  <si>
    <t>08 0 01 S2190</t>
  </si>
  <si>
    <t>08 0 01 92360</t>
  </si>
  <si>
    <t>08 0 01 S2360</t>
  </si>
  <si>
    <t>10 0 02 S2360</t>
  </si>
  <si>
    <t>10 0 02 92360</t>
  </si>
  <si>
    <t>Основное мероприятие "Обеспечение комплексного развития сельских территорий (строительство и реконструкция (модернизация) капитальный ремонт объектов государственных или муниципальных организаций культурно-досугового типа)</t>
  </si>
  <si>
    <t>13 2 03 00000</t>
  </si>
  <si>
    <t>Капитальный ремонт помещения зрительного зала МБУ "Межпоселенческого районного Дома культуры" с. Яковлевка, пер. Почтовый, 1</t>
  </si>
  <si>
    <t>13 2 03 40140</t>
  </si>
  <si>
    <t>Основное мероприятие "Обеспечение выплат молодым семьям субсидий на приобретение (строительство) жилья"</t>
  </si>
  <si>
    <t>Основное мероприятие "Финансовая поддержка субъектов малого и среднего предпринимательства"</t>
  </si>
  <si>
    <t>Отдельное мероприятие "Проведение муниципальным образованием комплексных кадастровых работ"</t>
  </si>
  <si>
    <t>Проведение муниципальным образованием комплексных кадастровых работ</t>
  </si>
  <si>
    <t>15 0 04 00000</t>
  </si>
  <si>
    <t>15 0 04 21180</t>
  </si>
  <si>
    <t>Муниципальная программа "Укрепление общественного здоровья населения Яковлевского муниципального района" на 2020 - 2024 годы</t>
  </si>
  <si>
    <t>Отдельное мероприятие "Обеспечение деятельности ФАПов на территории Яковлевского муниципального района"</t>
  </si>
  <si>
    <t>17 0 05 00000</t>
  </si>
  <si>
    <t>Расходы по обеспечению деятельности фельдшерско-акушерских пунктов, расположенных на территории Яковлевского муниципального района</t>
  </si>
  <si>
    <t>17 0 05 21270</t>
  </si>
  <si>
    <t>Отдельное мероприятие "Антикоррупционная пропаганда, вовлечение кадровых, материальных, информационных и других ресурсов"</t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</si>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</sst>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3" fillId="2" borderId="1" xfId="1" applyFont="1" applyFill="1" applyBorder="1" applyAlignment="1">
      <alignment horizontal="center"/>
    </xf>
    <xf numFmtId="164" fontId="3" fillId="2" borderId="1" xfId="1" applyFont="1" applyFill="1" applyBorder="1"/>
    <xf numFmtId="164" fontId="3" fillId="2" borderId="1" xfId="0" applyNumberFormat="1" applyFont="1" applyFill="1" applyBorder="1"/>
    <xf numFmtId="0" fontId="2" fillId="0" borderId="7" xfId="0" applyFont="1" applyBorder="1" applyAlignment="1">
      <alignment horizontal="right"/>
    </xf>
    <xf numFmtId="0" fontId="0" fillId="2" borderId="0" xfId="0" applyFill="1"/>
    <xf numFmtId="164" fontId="12" fillId="2" borderId="0" xfId="1" applyFont="1" applyFill="1"/>
    <xf numFmtId="164" fontId="8" fillId="2" borderId="1" xfId="1" applyFont="1" applyFill="1" applyBorder="1"/>
    <xf numFmtId="0" fontId="4" fillId="2" borderId="6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vertical="center"/>
    </xf>
    <xf numFmtId="164" fontId="9" fillId="2" borderId="1" xfId="1" applyFont="1" applyFill="1" applyBorder="1" applyAlignment="1">
      <alignment horizontal="center" vertical="center"/>
    </xf>
    <xf numFmtId="0" fontId="0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64" fontId="18" fillId="2" borderId="1" xfId="1" applyFont="1" applyFill="1" applyBorder="1" applyAlignment="1">
      <alignment horizontal="center"/>
    </xf>
    <xf numFmtId="164" fontId="16" fillId="2" borderId="0" xfId="1" applyFont="1" applyFill="1" applyAlignment="1">
      <alignment horizontal="center"/>
    </xf>
    <xf numFmtId="164" fontId="17" fillId="2" borderId="0" xfId="1" applyFont="1" applyFill="1" applyAlignment="1">
      <alignment horizontal="center"/>
    </xf>
    <xf numFmtId="164" fontId="17" fillId="2" borderId="0" xfId="1" applyFont="1" applyFill="1"/>
    <xf numFmtId="164" fontId="16" fillId="2" borderId="1" xfId="1" applyFont="1" applyFill="1" applyBorder="1"/>
    <xf numFmtId="164" fontId="16" fillId="2" borderId="1" xfId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64" fontId="16" fillId="2" borderId="1" xfId="1" applyFont="1" applyFill="1" applyBorder="1" applyAlignment="1">
      <alignment horizontal="center" vertical="center"/>
    </xf>
    <xf numFmtId="164" fontId="16" fillId="2" borderId="0" xfId="1" applyFont="1" applyFill="1" applyAlignment="1">
      <alignment horizontal="center" vertical="center"/>
    </xf>
    <xf numFmtId="164" fontId="17" fillId="2" borderId="0" xfId="1" applyFont="1" applyFill="1" applyAlignment="1">
      <alignment horizontal="center" vertical="center"/>
    </xf>
    <xf numFmtId="164" fontId="17" fillId="2" borderId="0" xfId="1" applyFont="1" applyFill="1" applyAlignment="1">
      <alignment vertical="center"/>
    </xf>
    <xf numFmtId="164" fontId="16" fillId="2" borderId="1" xfId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164" fontId="18" fillId="2" borderId="1" xfId="1" applyFont="1" applyFill="1" applyBorder="1" applyAlignment="1">
      <alignment horizontal="center" vertical="center"/>
    </xf>
    <xf numFmtId="164" fontId="18" fillId="2" borderId="0" xfId="1" applyFont="1" applyFill="1" applyAlignment="1">
      <alignment horizontal="center" vertical="center"/>
    </xf>
    <xf numFmtId="164" fontId="20" fillId="2" borderId="0" xfId="1" applyFont="1" applyFill="1" applyAlignment="1">
      <alignment horizontal="center" vertical="center"/>
    </xf>
    <xf numFmtId="164" fontId="20" fillId="2" borderId="0" xfId="1" applyFont="1" applyFill="1" applyAlignment="1">
      <alignment vertical="center"/>
    </xf>
    <xf numFmtId="164" fontId="18" fillId="2" borderId="1" xfId="1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164" fontId="16" fillId="2" borderId="0" xfId="1" applyFont="1" applyFill="1" applyAlignment="1">
      <alignment vertical="center"/>
    </xf>
    <xf numFmtId="164" fontId="18" fillId="2" borderId="0" xfId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6" fillId="2" borderId="0" xfId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6" fillId="0" borderId="7" xfId="0" applyFont="1" applyBorder="1" applyAlignment="1">
      <alignment horizontal="right"/>
    </xf>
    <xf numFmtId="0" fontId="15" fillId="0" borderId="6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wrapText="1"/>
    </xf>
    <xf numFmtId="49" fontId="15" fillId="2" borderId="3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6" fillId="2" borderId="2" xfId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wrapText="1"/>
    </xf>
    <xf numFmtId="49" fontId="15" fillId="2" borderId="17" xfId="0" applyNumberFormat="1" applyFont="1" applyFill="1" applyBorder="1" applyAlignment="1">
      <alignment horizontal="center" vertical="center" wrapText="1"/>
    </xf>
    <xf numFmtId="164" fontId="16" fillId="2" borderId="2" xfId="1" applyFont="1" applyFill="1" applyBorder="1" applyAlignment="1">
      <alignment vertical="center"/>
    </xf>
    <xf numFmtId="164" fontId="16" fillId="2" borderId="3" xfId="1" applyFont="1" applyFill="1" applyBorder="1" applyAlignment="1">
      <alignment horizontal="center" vertical="center"/>
    </xf>
    <xf numFmtId="164" fontId="16" fillId="2" borderId="2" xfId="1" applyFont="1" applyFill="1" applyBorder="1" applyAlignment="1">
      <alignment horizontal="center" vertical="center"/>
    </xf>
    <xf numFmtId="164" fontId="16" fillId="2" borderId="3" xfId="1" applyFont="1" applyFill="1" applyBorder="1" applyAlignment="1">
      <alignment vertical="center"/>
    </xf>
    <xf numFmtId="164" fontId="18" fillId="2" borderId="2" xfId="1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164" fontId="18" fillId="2" borderId="2" xfId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64" fontId="16" fillId="2" borderId="2" xfId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164" fontId="19" fillId="2" borderId="1" xfId="1" applyFont="1" applyFill="1" applyBorder="1" applyAlignment="1">
      <alignment vertical="center"/>
    </xf>
    <xf numFmtId="0" fontId="22" fillId="2" borderId="9" xfId="0" applyFont="1" applyFill="1" applyBorder="1" applyAlignment="1">
      <alignment vertical="center" wrapText="1"/>
    </xf>
    <xf numFmtId="49" fontId="15" fillId="5" borderId="10" xfId="0" applyNumberFormat="1" applyFont="1" applyFill="1" applyBorder="1" applyAlignment="1">
      <alignment horizontal="center" wrapText="1"/>
    </xf>
    <xf numFmtId="164" fontId="18" fillId="2" borderId="1" xfId="1" applyFont="1" applyFill="1" applyBorder="1"/>
    <xf numFmtId="164" fontId="26" fillId="2" borderId="1" xfId="1" applyFont="1" applyFill="1" applyBorder="1" applyAlignment="1">
      <alignment vertical="center"/>
    </xf>
    <xf numFmtId="0" fontId="28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30" fillId="2" borderId="2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29" fillId="2" borderId="2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29" fillId="2" borderId="2" xfId="0" applyFont="1" applyFill="1" applyBorder="1" applyAlignment="1">
      <alignment wrapText="1"/>
    </xf>
    <xf numFmtId="49" fontId="34" fillId="2" borderId="1" xfId="0" applyNumberFormat="1" applyFont="1" applyFill="1" applyBorder="1" applyAlignment="1">
      <alignment horizontal="center" wrapText="1"/>
    </xf>
    <xf numFmtId="49" fontId="28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left" wrapText="1"/>
    </xf>
    <xf numFmtId="49" fontId="28" fillId="2" borderId="3" xfId="0" applyNumberFormat="1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164" fontId="27" fillId="2" borderId="1" xfId="1" applyFont="1" applyFill="1" applyBorder="1" applyAlignment="1">
      <alignment horizontal="center"/>
    </xf>
    <xf numFmtId="164" fontId="27" fillId="2" borderId="1" xfId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/>
    </xf>
    <xf numFmtId="164" fontId="10" fillId="2" borderId="1" xfId="1" applyFont="1" applyFill="1" applyBorder="1" applyAlignment="1">
      <alignment horizontal="center" vertical="center"/>
    </xf>
    <xf numFmtId="164" fontId="27" fillId="2" borderId="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horizontal="center" vertical="center"/>
    </xf>
    <xf numFmtId="164" fontId="27" fillId="2" borderId="1" xfId="1" applyFont="1" applyFill="1" applyBorder="1" applyAlignment="1">
      <alignment vertic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1" fillId="2" borderId="2" xfId="0" applyFont="1" applyFill="1" applyBorder="1" applyAlignment="1">
      <alignment wrapText="1"/>
    </xf>
    <xf numFmtId="164" fontId="10" fillId="2" borderId="1" xfId="1" applyFont="1" applyFill="1" applyBorder="1" applyAlignment="1">
      <alignment vertical="center"/>
    </xf>
    <xf numFmtId="0" fontId="3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164" fontId="27" fillId="2" borderId="1" xfId="0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vertical="center" wrapText="1"/>
    </xf>
    <xf numFmtId="0" fontId="30" fillId="2" borderId="18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164" fontId="27" fillId="2" borderId="2" xfId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vertical="center" wrapText="1"/>
    </xf>
    <xf numFmtId="164" fontId="13" fillId="2" borderId="1" xfId="1" applyFont="1" applyFill="1" applyBorder="1" applyAlignment="1">
      <alignment vertical="center"/>
    </xf>
    <xf numFmtId="0" fontId="31" fillId="2" borderId="0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vertical="center" wrapText="1"/>
    </xf>
    <xf numFmtId="0" fontId="29" fillId="2" borderId="9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vertical="center" wrapText="1"/>
    </xf>
    <xf numFmtId="164" fontId="27" fillId="2" borderId="1" xfId="1" applyFont="1" applyFill="1" applyBorder="1"/>
    <xf numFmtId="165" fontId="13" fillId="2" borderId="1" xfId="1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vertical="center" wrapText="1"/>
    </xf>
    <xf numFmtId="165" fontId="27" fillId="2" borderId="1" xfId="1" applyNumberFormat="1" applyFont="1" applyFill="1" applyBorder="1"/>
    <xf numFmtId="49" fontId="28" fillId="2" borderId="6" xfId="0" applyNumberFormat="1" applyFont="1" applyFill="1" applyBorder="1" applyAlignment="1">
      <alignment horizontal="center" vertical="center" wrapText="1"/>
    </xf>
    <xf numFmtId="49" fontId="28" fillId="2" borderId="11" xfId="0" applyNumberFormat="1" applyFont="1" applyFill="1" applyBorder="1" applyAlignment="1">
      <alignment horizontal="center" vertical="center" wrapText="1"/>
    </xf>
    <xf numFmtId="49" fontId="28" fillId="5" borderId="10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vertical="center" wrapText="1"/>
    </xf>
    <xf numFmtId="164" fontId="10" fillId="2" borderId="1" xfId="1" applyFont="1" applyFill="1" applyBorder="1"/>
    <xf numFmtId="164" fontId="10" fillId="4" borderId="1" xfId="1" applyFont="1" applyFill="1" applyBorder="1"/>
    <xf numFmtId="164" fontId="10" fillId="4" borderId="1" xfId="1" applyFont="1" applyFill="1" applyBorder="1" applyAlignment="1">
      <alignment vertical="center"/>
    </xf>
    <xf numFmtId="164" fontId="10" fillId="4" borderId="1" xfId="1" applyFont="1" applyFill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27" fillId="2" borderId="1" xfId="1" applyNumberFormat="1" applyFont="1" applyFill="1" applyBorder="1" applyAlignment="1">
      <alignment horizontal="center" vertical="center"/>
    </xf>
    <xf numFmtId="164" fontId="27" fillId="2" borderId="0" xfId="1" applyFont="1" applyFill="1" applyAlignment="1">
      <alignment vertical="center"/>
    </xf>
    <xf numFmtId="164" fontId="35" fillId="2" borderId="0" xfId="1" applyFont="1" applyFill="1" applyAlignment="1">
      <alignment vertical="center"/>
    </xf>
    <xf numFmtId="164" fontId="10" fillId="2" borderId="1" xfId="0" applyNumberFormat="1" applyFont="1" applyFill="1" applyBorder="1"/>
    <xf numFmtId="164" fontId="27" fillId="2" borderId="1" xfId="0" applyNumberFormat="1" applyFont="1" applyFill="1" applyBorder="1"/>
    <xf numFmtId="164" fontId="27" fillId="2" borderId="4" xfId="0" applyNumberFormat="1" applyFont="1" applyFill="1" applyBorder="1"/>
    <xf numFmtId="164" fontId="10" fillId="2" borderId="0" xfId="0" applyNumberFormat="1" applyFont="1" applyFill="1"/>
    <xf numFmtId="164" fontId="27" fillId="2" borderId="0" xfId="0" applyNumberFormat="1" applyFont="1" applyFill="1"/>
    <xf numFmtId="164" fontId="10" fillId="2" borderId="1" xfId="0" applyNumberFormat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164" fontId="27" fillId="2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2"/>
  <sheetViews>
    <sheetView tabSelected="1" view="pageBreakPreview" topLeftCell="F1" zoomScale="110" zoomScaleNormal="150" zoomScaleSheetLayoutView="110" workbookViewId="0">
      <selection activeCell="Y7" sqref="Y7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64.5703125" customWidth="1"/>
    <col min="7" max="7" width="7.42578125" hidden="1" customWidth="1"/>
    <col min="8" max="8" width="11" customWidth="1"/>
    <col min="9" max="9" width="0.28515625" hidden="1" customWidth="1"/>
    <col min="10" max="10" width="4.28515625" hidden="1" customWidth="1"/>
    <col min="11" max="11" width="5.28515625" hidden="1" customWidth="1"/>
    <col min="12" max="12" width="6.140625" hidden="1" customWidth="1"/>
    <col min="13" max="13" width="5.42578125" hidden="1" customWidth="1"/>
    <col min="14" max="14" width="4.5703125" hidden="1" customWidth="1"/>
    <col min="15" max="15" width="5.85546875" hidden="1" customWidth="1"/>
    <col min="16" max="16" width="5.5703125" hidden="1" customWidth="1"/>
    <col min="17" max="17" width="19" customWidth="1"/>
    <col min="18" max="18" width="18.42578125" customWidth="1"/>
    <col min="19" max="19" width="11" hidden="1" customWidth="1"/>
    <col min="20" max="20" width="11.7109375" hidden="1" customWidth="1"/>
    <col min="21" max="21" width="8.85546875" hidden="1" customWidth="1"/>
    <col min="22" max="22" width="18.140625" customWidth="1"/>
    <col min="23" max="23" width="14.28515625" customWidth="1"/>
    <col min="24" max="24" width="11.85546875" customWidth="1"/>
    <col min="25" max="25" width="55.85546875" customWidth="1"/>
  </cols>
  <sheetData>
    <row r="1" spans="1:25" ht="12.6" customHeight="1" x14ac:dyDescent="0.25"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5" ht="31.15" customHeight="1" x14ac:dyDescent="0.25">
      <c r="F2" s="213" t="s">
        <v>642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25" ht="16.149999999999999" customHeigh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  <c r="R3" s="216"/>
      <c r="S3" s="1"/>
      <c r="W3" s="1" t="s">
        <v>359</v>
      </c>
    </row>
    <row r="4" spans="1:25" ht="16.149999999999999" customHeight="1" x14ac:dyDescent="0.25">
      <c r="A4" s="16"/>
      <c r="B4" s="16"/>
      <c r="C4" s="16"/>
      <c r="D4" s="16"/>
      <c r="E4" s="16"/>
      <c r="F4" s="219" t="s">
        <v>39</v>
      </c>
      <c r="G4" s="69"/>
      <c r="H4" s="221" t="s">
        <v>37</v>
      </c>
      <c r="I4" s="226" t="s">
        <v>40</v>
      </c>
      <c r="J4" s="227"/>
      <c r="K4" s="227"/>
      <c r="L4" s="228"/>
      <c r="M4" s="226" t="s">
        <v>200</v>
      </c>
      <c r="N4" s="227"/>
      <c r="O4" s="227"/>
      <c r="P4" s="228"/>
      <c r="Q4" s="223" t="s">
        <v>41</v>
      </c>
      <c r="R4" s="224"/>
      <c r="S4" s="224"/>
      <c r="T4" s="224"/>
      <c r="U4" s="224"/>
      <c r="V4" s="224"/>
      <c r="W4" s="224"/>
      <c r="X4" s="224"/>
      <c r="Y4" s="225"/>
    </row>
    <row r="5" spans="1:25" ht="44.45" customHeight="1" x14ac:dyDescent="0.25">
      <c r="A5" s="3"/>
      <c r="B5" s="217" t="s">
        <v>0</v>
      </c>
      <c r="C5" s="218"/>
      <c r="D5" s="218"/>
      <c r="E5" s="218"/>
      <c r="F5" s="220"/>
      <c r="G5" s="70" t="s">
        <v>36</v>
      </c>
      <c r="H5" s="222"/>
      <c r="I5" s="34" t="s">
        <v>367</v>
      </c>
      <c r="J5" s="34" t="s">
        <v>368</v>
      </c>
      <c r="K5" s="34" t="s">
        <v>361</v>
      </c>
      <c r="L5" s="34" t="s">
        <v>201</v>
      </c>
      <c r="M5" s="34" t="s">
        <v>367</v>
      </c>
      <c r="N5" s="34" t="s">
        <v>368</v>
      </c>
      <c r="O5" s="34" t="s">
        <v>361</v>
      </c>
      <c r="P5" s="34" t="s">
        <v>201</v>
      </c>
      <c r="Q5" s="197" t="s">
        <v>367</v>
      </c>
      <c r="R5" s="197" t="s">
        <v>368</v>
      </c>
      <c r="S5" s="34" t="s">
        <v>202</v>
      </c>
      <c r="T5" s="34" t="s">
        <v>201</v>
      </c>
      <c r="U5" s="34" t="s">
        <v>203</v>
      </c>
      <c r="V5" s="197" t="s">
        <v>699</v>
      </c>
      <c r="W5" s="197" t="s">
        <v>201</v>
      </c>
      <c r="X5" s="110" t="s">
        <v>369</v>
      </c>
      <c r="Y5" s="197" t="s">
        <v>370</v>
      </c>
    </row>
    <row r="6" spans="1:25" ht="14.45" customHeight="1" x14ac:dyDescent="0.25">
      <c r="A6" s="3"/>
      <c r="B6" s="2" t="s">
        <v>1</v>
      </c>
      <c r="C6" s="2" t="s">
        <v>2</v>
      </c>
      <c r="D6" s="2" t="s">
        <v>3</v>
      </c>
      <c r="E6" s="2" t="s">
        <v>4</v>
      </c>
      <c r="F6" s="110">
        <v>1</v>
      </c>
      <c r="G6" s="35">
        <v>2</v>
      </c>
      <c r="H6" s="110">
        <v>2</v>
      </c>
      <c r="I6" s="35"/>
      <c r="J6" s="36">
        <v>4</v>
      </c>
      <c r="K6" s="36">
        <v>5</v>
      </c>
      <c r="L6" s="36">
        <v>6</v>
      </c>
      <c r="M6" s="36"/>
      <c r="N6" s="36">
        <v>7</v>
      </c>
      <c r="O6" s="36">
        <v>8</v>
      </c>
      <c r="P6" s="36">
        <v>9</v>
      </c>
      <c r="Q6" s="198">
        <v>3</v>
      </c>
      <c r="R6" s="198">
        <v>4</v>
      </c>
      <c r="S6" s="37"/>
      <c r="T6" s="38"/>
      <c r="U6" s="39"/>
      <c r="V6" s="199">
        <v>5</v>
      </c>
      <c r="W6" s="199">
        <v>6</v>
      </c>
      <c r="X6" s="199">
        <v>7</v>
      </c>
      <c r="Y6" s="199">
        <v>8</v>
      </c>
    </row>
    <row r="7" spans="1:25" ht="27.6" customHeight="1" x14ac:dyDescent="0.25">
      <c r="A7" s="6" t="s">
        <v>5</v>
      </c>
      <c r="B7" s="2"/>
      <c r="C7" s="4"/>
      <c r="D7" s="4"/>
      <c r="E7" s="2"/>
      <c r="F7" s="111" t="s">
        <v>240</v>
      </c>
      <c r="G7" s="71" t="s">
        <v>38</v>
      </c>
      <c r="H7" s="137" t="s">
        <v>73</v>
      </c>
      <c r="I7" s="71"/>
      <c r="J7" s="40" t="e">
        <f>SUM(#REF!,J15,J28,J36)</f>
        <v>#REF!</v>
      </c>
      <c r="K7" s="40" t="e">
        <f>SUM(#REF!,K15,K28,K36)</f>
        <v>#REF!</v>
      </c>
      <c r="L7" s="40" t="e">
        <f t="shared" ref="L7:L11" si="0">SUM(K7/J7*100)</f>
        <v>#REF!</v>
      </c>
      <c r="M7" s="40"/>
      <c r="N7" s="40" t="e">
        <f>SUM(#REF!,N15,N26,N28,N37)</f>
        <v>#REF!</v>
      </c>
      <c r="O7" s="40" t="e">
        <f>SUM(#REF!,O15,O26,O28,O37)</f>
        <v>#REF!</v>
      </c>
      <c r="P7" s="40" t="e">
        <f>SUM(O7/N7*100)</f>
        <v>#REF!</v>
      </c>
      <c r="Q7" s="152">
        <f>SUM(Q8+Q15+Q28+Q36+Q38)</f>
        <v>356510578.35000002</v>
      </c>
      <c r="R7" s="152">
        <f>SUM(R8+R15+R28+R36+R38)</f>
        <v>376909444.38999999</v>
      </c>
      <c r="S7" s="41"/>
      <c r="T7" s="42"/>
      <c r="U7" s="43"/>
      <c r="V7" s="152">
        <f>SUM(V8+V15+V28+V36+V38)</f>
        <v>371782348.21999997</v>
      </c>
      <c r="W7" s="203">
        <f t="shared" ref="W7:W10" si="1">SUM(V7/R7*100)</f>
        <v>98.639700796487645</v>
      </c>
      <c r="X7" s="179">
        <f>SUM(V7/Q7*100)</f>
        <v>104.28367930642636</v>
      </c>
      <c r="Y7" s="229"/>
    </row>
    <row r="8" spans="1:25" ht="27.6" customHeight="1" x14ac:dyDescent="0.25">
      <c r="A8" s="6"/>
      <c r="B8" s="2"/>
      <c r="C8" s="4"/>
      <c r="D8" s="4"/>
      <c r="E8" s="2"/>
      <c r="F8" s="135" t="s">
        <v>241</v>
      </c>
      <c r="G8" s="72" t="s">
        <v>23</v>
      </c>
      <c r="H8" s="137" t="s">
        <v>74</v>
      </c>
      <c r="I8" s="71"/>
      <c r="J8" s="40">
        <f>SUM(J10:J10)</f>
        <v>291919.34999999998</v>
      </c>
      <c r="K8" s="40">
        <f>SUM(K9)</f>
        <v>291919.34999999998</v>
      </c>
      <c r="L8" s="40">
        <f t="shared" ref="L8:L9" si="2">SUM(K8/J8*100)</f>
        <v>100</v>
      </c>
      <c r="M8" s="40"/>
      <c r="N8" s="40">
        <f>SUM(N10:N10)</f>
        <v>0</v>
      </c>
      <c r="O8" s="40">
        <f>SUM(O9)</f>
        <v>0</v>
      </c>
      <c r="P8" s="40" t="e">
        <f>SUM(O8/N8*100)</f>
        <v>#DIV/0!</v>
      </c>
      <c r="Q8" s="152">
        <f>SUM(Q9)</f>
        <v>62058212</v>
      </c>
      <c r="R8" s="152">
        <f>SUM(R9)</f>
        <v>64968800.5</v>
      </c>
      <c r="S8" s="41"/>
      <c r="T8" s="42"/>
      <c r="U8" s="43"/>
      <c r="V8" s="152">
        <f>SUM(V9)</f>
        <v>64827463.870000005</v>
      </c>
      <c r="W8" s="203">
        <f t="shared" ref="W8:W9" si="3">SUM(V8/R8*100)</f>
        <v>99.782454610655776</v>
      </c>
      <c r="X8" s="179">
        <f>SUM(V8/Q8*100)</f>
        <v>104.46234556354928</v>
      </c>
      <c r="Y8" s="229"/>
    </row>
    <row r="9" spans="1:25" ht="27.6" customHeight="1" x14ac:dyDescent="0.25">
      <c r="A9" s="6"/>
      <c r="B9" s="2"/>
      <c r="C9" s="4"/>
      <c r="D9" s="4"/>
      <c r="E9" s="2"/>
      <c r="F9" s="136" t="s">
        <v>127</v>
      </c>
      <c r="G9" s="72"/>
      <c r="H9" s="138" t="s">
        <v>78</v>
      </c>
      <c r="I9" s="73"/>
      <c r="J9" s="45">
        <f>SUM(J10:J10)</f>
        <v>291919.34999999998</v>
      </c>
      <c r="K9" s="45">
        <f>SUM(K10:K10)</f>
        <v>291919.34999999998</v>
      </c>
      <c r="L9" s="45">
        <f t="shared" si="2"/>
        <v>100</v>
      </c>
      <c r="M9" s="45"/>
      <c r="N9" s="45">
        <f>SUM(N10:N10)</f>
        <v>0</v>
      </c>
      <c r="O9" s="45">
        <f>SUM(O10:O10)</f>
        <v>0</v>
      </c>
      <c r="P9" s="45" t="e">
        <f>SUM(O9/N9*100)</f>
        <v>#DIV/0!</v>
      </c>
      <c r="Q9" s="150">
        <f>SUM(Q10:Q14)</f>
        <v>62058212</v>
      </c>
      <c r="R9" s="150">
        <f>SUM(R10+R11+R14)</f>
        <v>64968800.5</v>
      </c>
      <c r="S9" s="46"/>
      <c r="T9" s="47"/>
      <c r="U9" s="48"/>
      <c r="V9" s="150">
        <f>SUM(V10+V11+V14)</f>
        <v>64827463.870000005</v>
      </c>
      <c r="W9" s="204">
        <f t="shared" si="3"/>
        <v>99.782454610655776</v>
      </c>
      <c r="X9" s="179">
        <f>SUM(V9/Q9*100)</f>
        <v>104.46234556354928</v>
      </c>
      <c r="Y9" s="229"/>
    </row>
    <row r="10" spans="1:25" ht="124.5" customHeight="1" x14ac:dyDescent="0.25">
      <c r="A10" s="3"/>
      <c r="B10" s="2"/>
      <c r="C10" s="4"/>
      <c r="D10" s="4"/>
      <c r="E10" s="2"/>
      <c r="F10" s="112" t="s">
        <v>588</v>
      </c>
      <c r="G10" s="72" t="s">
        <v>23</v>
      </c>
      <c r="H10" s="138" t="s">
        <v>589</v>
      </c>
      <c r="I10" s="73"/>
      <c r="J10" s="45">
        <v>291919.34999999998</v>
      </c>
      <c r="K10" s="45">
        <v>291919.34999999998</v>
      </c>
      <c r="L10" s="45">
        <f t="shared" si="0"/>
        <v>100</v>
      </c>
      <c r="M10" s="45"/>
      <c r="N10" s="45">
        <v>0</v>
      </c>
      <c r="O10" s="45">
        <v>0</v>
      </c>
      <c r="P10" s="40">
        <v>0</v>
      </c>
      <c r="Q10" s="150">
        <v>0</v>
      </c>
      <c r="R10" s="150">
        <v>389540.96</v>
      </c>
      <c r="S10" s="46"/>
      <c r="T10" s="47"/>
      <c r="U10" s="48"/>
      <c r="V10" s="179">
        <v>389540.96</v>
      </c>
      <c r="W10" s="205">
        <f t="shared" si="1"/>
        <v>100</v>
      </c>
      <c r="X10" s="179">
        <v>0</v>
      </c>
      <c r="Y10" s="229"/>
    </row>
    <row r="11" spans="1:25" ht="69" customHeight="1" x14ac:dyDescent="0.25">
      <c r="A11" s="3"/>
      <c r="B11" s="2"/>
      <c r="C11" s="4"/>
      <c r="D11" s="4"/>
      <c r="E11" s="2"/>
      <c r="F11" s="112" t="s">
        <v>42</v>
      </c>
      <c r="G11" s="72" t="s">
        <v>23</v>
      </c>
      <c r="H11" s="138" t="s">
        <v>75</v>
      </c>
      <c r="I11" s="73"/>
      <c r="J11" s="45">
        <v>17159533.460000001</v>
      </c>
      <c r="K11" s="45">
        <v>17159533.460000001</v>
      </c>
      <c r="L11" s="45">
        <f t="shared" si="0"/>
        <v>100</v>
      </c>
      <c r="M11" s="45"/>
      <c r="N11" s="45">
        <v>0</v>
      </c>
      <c r="O11" s="45">
        <v>0</v>
      </c>
      <c r="P11" s="40">
        <v>0</v>
      </c>
      <c r="Q11" s="150">
        <v>21160000</v>
      </c>
      <c r="R11" s="150">
        <v>21828665.539999999</v>
      </c>
      <c r="S11" s="46"/>
      <c r="T11" s="47"/>
      <c r="U11" s="48"/>
      <c r="V11" s="179">
        <v>21687328.91</v>
      </c>
      <c r="W11" s="204">
        <f t="shared" ref="W11:W16" si="4">SUM(V11/R11*100)</f>
        <v>99.352518230026448</v>
      </c>
      <c r="X11" s="179">
        <f t="shared" ref="X11:X14" si="5">SUM(V11/Q11*100)</f>
        <v>102.49210259924386</v>
      </c>
      <c r="Y11" s="229"/>
    </row>
    <row r="12" spans="1:25" ht="124.5" hidden="1" customHeight="1" x14ac:dyDescent="0.25">
      <c r="A12" s="3"/>
      <c r="B12" s="2"/>
      <c r="C12" s="4"/>
      <c r="D12" s="4"/>
      <c r="E12" s="2"/>
      <c r="F12" s="112" t="s">
        <v>587</v>
      </c>
      <c r="G12" s="72"/>
      <c r="H12" s="138" t="s">
        <v>76</v>
      </c>
      <c r="I12" s="73"/>
      <c r="J12" s="45"/>
      <c r="K12" s="45"/>
      <c r="L12" s="45"/>
      <c r="M12" s="45"/>
      <c r="N12" s="45"/>
      <c r="O12" s="45"/>
      <c r="P12" s="40"/>
      <c r="Q12" s="150">
        <v>0</v>
      </c>
      <c r="R12" s="150">
        <v>42750594</v>
      </c>
      <c r="S12" s="46"/>
      <c r="T12" s="47"/>
      <c r="U12" s="48"/>
      <c r="V12" s="44">
        <v>3000000</v>
      </c>
      <c r="W12" s="204">
        <f t="shared" si="4"/>
        <v>7.0174463540787295</v>
      </c>
      <c r="X12" s="179">
        <v>0</v>
      </c>
      <c r="Y12" s="229" t="s">
        <v>624</v>
      </c>
    </row>
    <row r="13" spans="1:25" ht="33.6" hidden="1" customHeight="1" x14ac:dyDescent="0.25">
      <c r="A13" s="3"/>
      <c r="B13" s="2"/>
      <c r="C13" s="4"/>
      <c r="D13" s="4"/>
      <c r="E13" s="2"/>
      <c r="F13" s="114" t="s">
        <v>587</v>
      </c>
      <c r="G13" s="72"/>
      <c r="H13" s="73" t="s">
        <v>586</v>
      </c>
      <c r="I13" s="73"/>
      <c r="J13" s="45"/>
      <c r="K13" s="45"/>
      <c r="L13" s="45"/>
      <c r="M13" s="45"/>
      <c r="N13" s="45"/>
      <c r="O13" s="45"/>
      <c r="P13" s="40"/>
      <c r="Q13" s="150">
        <v>0</v>
      </c>
      <c r="R13" s="45">
        <v>0</v>
      </c>
      <c r="S13" s="46"/>
      <c r="T13" s="47"/>
      <c r="U13" s="48"/>
      <c r="V13" s="44">
        <v>30303.03</v>
      </c>
      <c r="W13" s="204" t="e">
        <f t="shared" si="4"/>
        <v>#DIV/0!</v>
      </c>
      <c r="X13" s="179">
        <v>0</v>
      </c>
      <c r="Y13" s="229" t="s">
        <v>493</v>
      </c>
    </row>
    <row r="14" spans="1:25" ht="37.9" customHeight="1" x14ac:dyDescent="0.25">
      <c r="A14" s="3"/>
      <c r="B14" s="2"/>
      <c r="C14" s="4"/>
      <c r="D14" s="4"/>
      <c r="E14" s="2"/>
      <c r="F14" s="114" t="s">
        <v>43</v>
      </c>
      <c r="G14" s="72" t="s">
        <v>23</v>
      </c>
      <c r="H14" s="138" t="s">
        <v>76</v>
      </c>
      <c r="I14" s="73"/>
      <c r="J14" s="45">
        <v>0</v>
      </c>
      <c r="K14" s="45">
        <v>0</v>
      </c>
      <c r="L14" s="45">
        <v>0</v>
      </c>
      <c r="M14" s="45"/>
      <c r="N14" s="45">
        <v>42388000</v>
      </c>
      <c r="O14" s="45">
        <v>42388000</v>
      </c>
      <c r="P14" s="45">
        <f>SUM(O14/N14*100)</f>
        <v>100</v>
      </c>
      <c r="Q14" s="150">
        <v>40898212</v>
      </c>
      <c r="R14" s="150">
        <v>42750594</v>
      </c>
      <c r="S14" s="46"/>
      <c r="T14" s="47"/>
      <c r="U14" s="48"/>
      <c r="V14" s="179">
        <v>42750594</v>
      </c>
      <c r="W14" s="204">
        <f t="shared" si="4"/>
        <v>100</v>
      </c>
      <c r="X14" s="179">
        <f t="shared" si="5"/>
        <v>104.52924934713528</v>
      </c>
      <c r="Y14" s="229"/>
    </row>
    <row r="15" spans="1:25" ht="29.45" customHeight="1" x14ac:dyDescent="0.25">
      <c r="A15" s="3" t="s">
        <v>8</v>
      </c>
      <c r="B15" s="2">
        <v>980</v>
      </c>
      <c r="C15" s="4" t="s">
        <v>6</v>
      </c>
      <c r="D15" s="4"/>
      <c r="E15" s="2"/>
      <c r="F15" s="139" t="s">
        <v>643</v>
      </c>
      <c r="G15" s="72" t="s">
        <v>23</v>
      </c>
      <c r="H15" s="137" t="s">
        <v>77</v>
      </c>
      <c r="I15" s="71"/>
      <c r="J15" s="40">
        <f>SUM(J16)</f>
        <v>42832859.420000002</v>
      </c>
      <c r="K15" s="40">
        <f>SUM(K16)</f>
        <v>39567980.069999993</v>
      </c>
      <c r="L15" s="40">
        <f>SUM(K15/J15*100)</f>
        <v>92.377629244907382</v>
      </c>
      <c r="M15" s="40"/>
      <c r="N15" s="40">
        <f>SUM(N16)</f>
        <v>160586128.40000001</v>
      </c>
      <c r="O15" s="40">
        <f>SUM(O16)</f>
        <v>156326678.56999999</v>
      </c>
      <c r="P15" s="40">
        <f>SUM(O15/N15*100)</f>
        <v>97.347560544339018</v>
      </c>
      <c r="Q15" s="152">
        <f>SUM(Q16)</f>
        <v>250208596</v>
      </c>
      <c r="R15" s="152">
        <f>SUM(R16)</f>
        <v>267110843.78</v>
      </c>
      <c r="S15" s="41"/>
      <c r="T15" s="42"/>
      <c r="U15" s="43"/>
      <c r="V15" s="152">
        <f>SUM(V16)</f>
        <v>262456993.95999998</v>
      </c>
      <c r="W15" s="206">
        <f t="shared" si="4"/>
        <v>98.25770839021682</v>
      </c>
      <c r="X15" s="179">
        <f>SUM(V15/Q15*100)</f>
        <v>104.89527464516047</v>
      </c>
      <c r="Y15" s="229"/>
    </row>
    <row r="16" spans="1:25" ht="24.6" customHeight="1" x14ac:dyDescent="0.25">
      <c r="A16" s="3"/>
      <c r="B16" s="2"/>
      <c r="C16" s="4"/>
      <c r="D16" s="4"/>
      <c r="E16" s="2"/>
      <c r="F16" s="140" t="s">
        <v>128</v>
      </c>
      <c r="G16" s="72"/>
      <c r="H16" s="141" t="s">
        <v>79</v>
      </c>
      <c r="I16" s="75"/>
      <c r="J16" s="45">
        <f>SUM(J17:J22)</f>
        <v>42832859.420000002</v>
      </c>
      <c r="K16" s="45">
        <f>SUM(K17:K22)</f>
        <v>39567980.069999993</v>
      </c>
      <c r="L16" s="45">
        <f>SUM(K16/J16*100)</f>
        <v>92.377629244907382</v>
      </c>
      <c r="M16" s="45"/>
      <c r="N16" s="45">
        <f>SUM(N17:N22)</f>
        <v>160586128.40000001</v>
      </c>
      <c r="O16" s="45">
        <f>SUM(O17:O22)</f>
        <v>156326678.56999999</v>
      </c>
      <c r="P16" s="45">
        <f>SUM(O16/N16*100)</f>
        <v>97.347560544339018</v>
      </c>
      <c r="Q16" s="150">
        <f>SUM(Q18+Q21+Q22+Q23+Q24)</f>
        <v>250208596</v>
      </c>
      <c r="R16" s="150">
        <f>SUM(R17+R18+R21+R22+R23+R24+R25+R26+R27)</f>
        <v>267110843.78</v>
      </c>
      <c r="S16" s="41"/>
      <c r="T16" s="42"/>
      <c r="U16" s="43"/>
      <c r="V16" s="150">
        <f>SUM(V17+V18+V21+V22+V23+V24+V25+V26+V27)</f>
        <v>262456993.95999998</v>
      </c>
      <c r="W16" s="204">
        <f t="shared" si="4"/>
        <v>98.25770839021682</v>
      </c>
      <c r="X16" s="179">
        <f>SUM(V16/Q16*100)</f>
        <v>104.89527464516047</v>
      </c>
      <c r="Y16" s="229"/>
    </row>
    <row r="17" spans="1:26" ht="138" customHeight="1" x14ac:dyDescent="0.25">
      <c r="A17" s="3"/>
      <c r="B17" s="2"/>
      <c r="C17" s="4"/>
      <c r="D17" s="4"/>
      <c r="E17" s="2"/>
      <c r="F17" s="144" t="s">
        <v>590</v>
      </c>
      <c r="G17" s="72"/>
      <c r="H17" s="141" t="s">
        <v>591</v>
      </c>
      <c r="I17" s="75"/>
      <c r="J17" s="45">
        <v>861222.65</v>
      </c>
      <c r="K17" s="45">
        <v>861222.65</v>
      </c>
      <c r="L17" s="45">
        <f>SUM(K17/J17*100)</f>
        <v>100</v>
      </c>
      <c r="M17" s="45"/>
      <c r="N17" s="45">
        <v>0</v>
      </c>
      <c r="O17" s="45">
        <v>0</v>
      </c>
      <c r="P17" s="45">
        <v>0</v>
      </c>
      <c r="Q17" s="150">
        <v>0</v>
      </c>
      <c r="R17" s="150">
        <v>321729</v>
      </c>
      <c r="S17" s="41"/>
      <c r="T17" s="42"/>
      <c r="U17" s="43"/>
      <c r="V17" s="179">
        <v>321729</v>
      </c>
      <c r="W17" s="204">
        <f t="shared" ref="W17" si="6">SUM(V17/R17*100)</f>
        <v>100</v>
      </c>
      <c r="X17" s="179">
        <v>0</v>
      </c>
      <c r="Y17" s="229"/>
    </row>
    <row r="18" spans="1:26" ht="146.25" customHeight="1" x14ac:dyDescent="0.25">
      <c r="A18" s="3"/>
      <c r="B18" s="2"/>
      <c r="C18" s="4"/>
      <c r="D18" s="4"/>
      <c r="E18" s="2"/>
      <c r="F18" s="113" t="s">
        <v>42</v>
      </c>
      <c r="G18" s="77" t="s">
        <v>23</v>
      </c>
      <c r="H18" s="143" t="s">
        <v>80</v>
      </c>
      <c r="I18" s="77"/>
      <c r="J18" s="49">
        <v>41851903.600000001</v>
      </c>
      <c r="K18" s="49">
        <v>38616565.729999997</v>
      </c>
      <c r="L18" s="49">
        <f>SUM(K18/J18*100)</f>
        <v>92.26955624068674</v>
      </c>
      <c r="M18" s="49"/>
      <c r="N18" s="49">
        <v>0</v>
      </c>
      <c r="O18" s="49">
        <v>0</v>
      </c>
      <c r="P18" s="56">
        <v>0</v>
      </c>
      <c r="Q18" s="151">
        <v>63498000</v>
      </c>
      <c r="R18" s="151">
        <v>68362297.780000001</v>
      </c>
      <c r="S18" s="50"/>
      <c r="T18" s="51"/>
      <c r="U18" s="52"/>
      <c r="V18" s="156">
        <v>67194559.120000005</v>
      </c>
      <c r="W18" s="165">
        <f>SUM(V18/R18*100)</f>
        <v>98.291838194558707</v>
      </c>
      <c r="X18" s="156">
        <f t="shared" ref="X18:X24" si="7">SUM(V18/Q18*100)</f>
        <v>105.82153630035593</v>
      </c>
      <c r="Y18" s="229"/>
    </row>
    <row r="19" spans="1:26" ht="22.9" hidden="1" customHeight="1" x14ac:dyDescent="0.25">
      <c r="A19" s="3"/>
      <c r="B19" s="2"/>
      <c r="C19" s="4"/>
      <c r="D19" s="4"/>
      <c r="E19" s="2"/>
      <c r="F19" s="114" t="s">
        <v>63</v>
      </c>
      <c r="G19" s="72" t="s">
        <v>23</v>
      </c>
      <c r="H19" s="72" t="s">
        <v>236</v>
      </c>
      <c r="I19" s="72"/>
      <c r="J19" s="45">
        <v>0</v>
      </c>
      <c r="K19" s="45">
        <v>0</v>
      </c>
      <c r="L19" s="45">
        <v>0</v>
      </c>
      <c r="M19" s="45"/>
      <c r="N19" s="45">
        <v>11973317.4</v>
      </c>
      <c r="O19" s="45">
        <v>8928977.0700000003</v>
      </c>
      <c r="P19" s="45">
        <f t="shared" ref="P19:P28" si="8">SUM(O19/N19*100)</f>
        <v>74.573961181384874</v>
      </c>
      <c r="Q19" s="45"/>
      <c r="R19" s="45"/>
      <c r="S19" s="41"/>
      <c r="T19" s="42"/>
      <c r="U19" s="43"/>
      <c r="V19" s="44"/>
      <c r="W19" s="207" t="e">
        <f>SUM(V19/R19*100)</f>
        <v>#DIV/0!</v>
      </c>
      <c r="X19" s="179" t="e">
        <f t="shared" si="7"/>
        <v>#DIV/0!</v>
      </c>
      <c r="Y19" s="229"/>
    </row>
    <row r="20" spans="1:26" ht="28.15" hidden="1" customHeight="1" x14ac:dyDescent="0.25">
      <c r="A20" s="3"/>
      <c r="B20" s="2"/>
      <c r="C20" s="4"/>
      <c r="D20" s="4"/>
      <c r="E20" s="2"/>
      <c r="F20" s="114" t="s">
        <v>350</v>
      </c>
      <c r="G20" s="72" t="s">
        <v>23</v>
      </c>
      <c r="H20" s="72" t="s">
        <v>351</v>
      </c>
      <c r="I20" s="72"/>
      <c r="J20" s="45">
        <v>119733.17</v>
      </c>
      <c r="K20" s="45">
        <v>90191.69</v>
      </c>
      <c r="L20" s="45">
        <f>SUM(K20/J20*100)</f>
        <v>75.327238057757924</v>
      </c>
      <c r="M20" s="45"/>
      <c r="N20" s="45">
        <v>0</v>
      </c>
      <c r="O20" s="45">
        <v>0</v>
      </c>
      <c r="P20" s="45">
        <v>0</v>
      </c>
      <c r="Q20" s="45"/>
      <c r="R20" s="45"/>
      <c r="S20" s="41"/>
      <c r="T20" s="42"/>
      <c r="U20" s="43"/>
      <c r="V20" s="44"/>
      <c r="W20" s="204" t="e">
        <f t="shared" ref="W20:W48" si="9">SUM(V20/R20*100)</f>
        <v>#DIV/0!</v>
      </c>
      <c r="X20" s="179" t="e">
        <f t="shared" si="7"/>
        <v>#DIV/0!</v>
      </c>
      <c r="Y20" s="229"/>
    </row>
    <row r="21" spans="1:26" ht="63.75" customHeight="1" x14ac:dyDescent="0.25">
      <c r="A21" s="3"/>
      <c r="B21" s="2"/>
      <c r="C21" s="4"/>
      <c r="D21" s="4"/>
      <c r="E21" s="2"/>
      <c r="F21" s="114" t="s">
        <v>44</v>
      </c>
      <c r="G21" s="72" t="s">
        <v>23</v>
      </c>
      <c r="H21" s="142" t="s">
        <v>81</v>
      </c>
      <c r="I21" s="72"/>
      <c r="J21" s="45">
        <v>0</v>
      </c>
      <c r="K21" s="45">
        <v>0</v>
      </c>
      <c r="L21" s="45">
        <v>0</v>
      </c>
      <c r="M21" s="45"/>
      <c r="N21" s="45">
        <v>137884000</v>
      </c>
      <c r="O21" s="45">
        <v>137884000</v>
      </c>
      <c r="P21" s="45">
        <f t="shared" si="8"/>
        <v>100</v>
      </c>
      <c r="Q21" s="150">
        <v>159445196</v>
      </c>
      <c r="R21" s="150">
        <v>166771046</v>
      </c>
      <c r="S21" s="41"/>
      <c r="T21" s="42"/>
      <c r="U21" s="43"/>
      <c r="V21" s="179">
        <v>166771046</v>
      </c>
      <c r="W21" s="204">
        <f t="shared" si="9"/>
        <v>100</v>
      </c>
      <c r="X21" s="179">
        <f t="shared" si="7"/>
        <v>104.59458809909832</v>
      </c>
      <c r="Y21" s="229"/>
    </row>
    <row r="22" spans="1:26" ht="51" customHeight="1" x14ac:dyDescent="0.25">
      <c r="A22" s="3"/>
      <c r="B22" s="2"/>
      <c r="C22" s="4"/>
      <c r="D22" s="4"/>
      <c r="E22" s="2"/>
      <c r="F22" s="114" t="s">
        <v>383</v>
      </c>
      <c r="G22" s="72"/>
      <c r="H22" s="142" t="s">
        <v>237</v>
      </c>
      <c r="I22" s="72"/>
      <c r="J22" s="45">
        <v>0</v>
      </c>
      <c r="K22" s="45">
        <v>0</v>
      </c>
      <c r="L22" s="45">
        <v>0</v>
      </c>
      <c r="M22" s="45"/>
      <c r="N22" s="45">
        <v>10728811</v>
      </c>
      <c r="O22" s="45">
        <v>9513701.5</v>
      </c>
      <c r="P22" s="45">
        <f t="shared" si="8"/>
        <v>88.674332132423615</v>
      </c>
      <c r="Q22" s="150">
        <v>5573450</v>
      </c>
      <c r="R22" s="150">
        <v>5573450</v>
      </c>
      <c r="S22" s="41"/>
      <c r="T22" s="42"/>
      <c r="U22" s="43"/>
      <c r="V22" s="179">
        <v>5573450</v>
      </c>
      <c r="W22" s="204">
        <f t="shared" si="9"/>
        <v>100</v>
      </c>
      <c r="X22" s="179">
        <f t="shared" si="7"/>
        <v>100</v>
      </c>
      <c r="Y22" s="229"/>
    </row>
    <row r="23" spans="1:26" ht="43.15" customHeight="1" x14ac:dyDescent="0.25">
      <c r="A23" s="3"/>
      <c r="B23" s="2"/>
      <c r="C23" s="4"/>
      <c r="D23" s="4"/>
      <c r="E23" s="2"/>
      <c r="F23" s="114" t="s">
        <v>420</v>
      </c>
      <c r="G23" s="72"/>
      <c r="H23" s="142" t="s">
        <v>421</v>
      </c>
      <c r="I23" s="72"/>
      <c r="J23" s="78"/>
      <c r="K23" s="45"/>
      <c r="L23" s="45"/>
      <c r="M23" s="45"/>
      <c r="N23" s="78"/>
      <c r="O23" s="45"/>
      <c r="P23" s="45"/>
      <c r="Q23" s="150">
        <v>12285000</v>
      </c>
      <c r="R23" s="150">
        <v>12987000</v>
      </c>
      <c r="S23" s="41"/>
      <c r="T23" s="42"/>
      <c r="U23" s="43"/>
      <c r="V23" s="179">
        <v>11085122.949999999</v>
      </c>
      <c r="W23" s="204">
        <f t="shared" si="9"/>
        <v>85.355532070532064</v>
      </c>
      <c r="X23" s="179">
        <f t="shared" si="7"/>
        <v>90.232991045991042</v>
      </c>
      <c r="Y23" s="229"/>
    </row>
    <row r="24" spans="1:26" ht="37.9" customHeight="1" x14ac:dyDescent="0.25">
      <c r="A24" s="3"/>
      <c r="B24" s="2"/>
      <c r="C24" s="4"/>
      <c r="D24" s="4"/>
      <c r="E24" s="2"/>
      <c r="F24" s="114" t="s">
        <v>419</v>
      </c>
      <c r="G24" s="72"/>
      <c r="H24" s="142" t="s">
        <v>501</v>
      </c>
      <c r="I24" s="72"/>
      <c r="J24" s="78"/>
      <c r="K24" s="45"/>
      <c r="L24" s="45"/>
      <c r="M24" s="45"/>
      <c r="N24" s="78"/>
      <c r="O24" s="45"/>
      <c r="P24" s="45"/>
      <c r="Q24" s="150">
        <v>9406950</v>
      </c>
      <c r="R24" s="150">
        <v>10253720</v>
      </c>
      <c r="S24" s="41"/>
      <c r="T24" s="42"/>
      <c r="U24" s="43"/>
      <c r="V24" s="179">
        <v>8669485.8900000006</v>
      </c>
      <c r="W24" s="204">
        <f t="shared" si="9"/>
        <v>84.549664804578256</v>
      </c>
      <c r="X24" s="179">
        <f t="shared" si="7"/>
        <v>92.16043340296271</v>
      </c>
      <c r="Y24" s="229"/>
    </row>
    <row r="25" spans="1:26" ht="52.9" customHeight="1" x14ac:dyDescent="0.25">
      <c r="A25" s="3"/>
      <c r="B25" s="2"/>
      <c r="C25" s="4"/>
      <c r="D25" s="4"/>
      <c r="E25" s="2"/>
      <c r="F25" s="114" t="s">
        <v>350</v>
      </c>
      <c r="G25" s="72"/>
      <c r="H25" s="138" t="s">
        <v>351</v>
      </c>
      <c r="I25" s="72"/>
      <c r="J25" s="78"/>
      <c r="K25" s="45"/>
      <c r="L25" s="45"/>
      <c r="M25" s="45"/>
      <c r="N25" s="78"/>
      <c r="O25" s="45"/>
      <c r="P25" s="45"/>
      <c r="Q25" s="150" t="s">
        <v>661</v>
      </c>
      <c r="R25" s="150">
        <v>26036.06</v>
      </c>
      <c r="S25" s="41"/>
      <c r="T25" s="42"/>
      <c r="U25" s="43"/>
      <c r="V25" s="179">
        <v>26036.06</v>
      </c>
      <c r="W25" s="204">
        <f t="shared" si="9"/>
        <v>100</v>
      </c>
      <c r="X25" s="179" t="s">
        <v>661</v>
      </c>
      <c r="Y25" s="229"/>
    </row>
    <row r="26" spans="1:26" ht="66.75" customHeight="1" x14ac:dyDescent="0.25">
      <c r="A26" s="3"/>
      <c r="B26" s="2"/>
      <c r="C26" s="4"/>
      <c r="D26" s="4"/>
      <c r="E26" s="2"/>
      <c r="F26" s="114" t="s">
        <v>451</v>
      </c>
      <c r="G26" s="71"/>
      <c r="H26" s="142" t="s">
        <v>236</v>
      </c>
      <c r="I26" s="45">
        <v>6078</v>
      </c>
      <c r="J26" s="74" t="s">
        <v>384</v>
      </c>
      <c r="K26" s="72"/>
      <c r="L26" s="72" t="s">
        <v>385</v>
      </c>
      <c r="M26" s="45">
        <v>6078</v>
      </c>
      <c r="N26" s="74" t="s">
        <v>384</v>
      </c>
      <c r="O26" s="72"/>
      <c r="P26" s="72" t="s">
        <v>385</v>
      </c>
      <c r="Q26" s="150" t="s">
        <v>661</v>
      </c>
      <c r="R26" s="150">
        <v>2577569.94</v>
      </c>
      <c r="S26" s="41"/>
      <c r="T26" s="42"/>
      <c r="U26" s="43"/>
      <c r="V26" s="179">
        <v>2577569.94</v>
      </c>
      <c r="W26" s="204">
        <f t="shared" ref="W26" si="10">SUM(V26/R26*100)</f>
        <v>100</v>
      </c>
      <c r="X26" s="179" t="s">
        <v>661</v>
      </c>
      <c r="Y26" s="229"/>
      <c r="Z26" s="33"/>
    </row>
    <row r="27" spans="1:26" ht="66.75" customHeight="1" x14ac:dyDescent="0.25">
      <c r="A27" s="3"/>
      <c r="B27" s="2"/>
      <c r="C27" s="4"/>
      <c r="D27" s="4"/>
      <c r="E27" s="2"/>
      <c r="F27" s="114" t="s">
        <v>645</v>
      </c>
      <c r="G27" s="71"/>
      <c r="H27" s="142" t="s">
        <v>644</v>
      </c>
      <c r="I27" s="45">
        <v>6078</v>
      </c>
      <c r="J27" s="74" t="s">
        <v>384</v>
      </c>
      <c r="K27" s="72"/>
      <c r="L27" s="72" t="s">
        <v>385</v>
      </c>
      <c r="M27" s="45">
        <v>6078</v>
      </c>
      <c r="N27" s="74" t="s">
        <v>384</v>
      </c>
      <c r="O27" s="72"/>
      <c r="P27" s="72" t="s">
        <v>385</v>
      </c>
      <c r="Q27" s="150" t="s">
        <v>661</v>
      </c>
      <c r="R27" s="150">
        <v>237995</v>
      </c>
      <c r="S27" s="41"/>
      <c r="T27" s="42"/>
      <c r="U27" s="43"/>
      <c r="V27" s="179">
        <v>237995</v>
      </c>
      <c r="W27" s="204">
        <f t="shared" ref="W27" si="11">SUM(V27/R27*100)</f>
        <v>100</v>
      </c>
      <c r="X27" s="179" t="s">
        <v>661</v>
      </c>
      <c r="Y27" s="229"/>
      <c r="Z27" s="33"/>
    </row>
    <row r="28" spans="1:26" ht="42.6" customHeight="1" x14ac:dyDescent="0.25">
      <c r="A28" s="3"/>
      <c r="B28" s="2"/>
      <c r="C28" s="4"/>
      <c r="D28" s="4"/>
      <c r="E28" s="2"/>
      <c r="F28" s="115" t="s">
        <v>242</v>
      </c>
      <c r="G28" s="72" t="s">
        <v>23</v>
      </c>
      <c r="H28" s="137" t="s">
        <v>82</v>
      </c>
      <c r="I28" s="71"/>
      <c r="J28" s="40">
        <f>SUM(J29,J33)</f>
        <v>15910943.880000001</v>
      </c>
      <c r="K28" s="40">
        <f>SUM(K29,K33)</f>
        <v>15910943.880000001</v>
      </c>
      <c r="L28" s="40">
        <f t="shared" ref="L28:L34" si="12">SUM(K28/J28*100)</f>
        <v>100</v>
      </c>
      <c r="M28" s="40"/>
      <c r="N28" s="40">
        <f>SUM(N29,N33)</f>
        <v>1893058</v>
      </c>
      <c r="O28" s="40">
        <f>SUM(O29,O33)</f>
        <v>1803749.25</v>
      </c>
      <c r="P28" s="40">
        <f t="shared" si="8"/>
        <v>95.282302496806764</v>
      </c>
      <c r="Q28" s="152">
        <f>SUM(Q29+Q33)</f>
        <v>24284770.350000001</v>
      </c>
      <c r="R28" s="152">
        <f>SUM(R29+R33)</f>
        <v>24650800.109999999</v>
      </c>
      <c r="S28" s="41"/>
      <c r="T28" s="42"/>
      <c r="U28" s="43"/>
      <c r="V28" s="152">
        <f>SUM(V29+V33)</f>
        <v>24318890.390000001</v>
      </c>
      <c r="W28" s="203">
        <f t="shared" si="9"/>
        <v>98.65355396774585</v>
      </c>
      <c r="X28" s="179">
        <f>SUM(V28/Q28*100)</f>
        <v>100.14049974328869</v>
      </c>
      <c r="Y28" s="230"/>
    </row>
    <row r="29" spans="1:26" ht="42.6" customHeight="1" x14ac:dyDescent="0.25">
      <c r="A29" s="3"/>
      <c r="B29" s="2"/>
      <c r="C29" s="4"/>
      <c r="D29" s="4"/>
      <c r="E29" s="2"/>
      <c r="F29" s="116" t="s">
        <v>129</v>
      </c>
      <c r="G29" s="77"/>
      <c r="H29" s="143" t="s">
        <v>83</v>
      </c>
      <c r="I29" s="77"/>
      <c r="J29" s="49">
        <f>SUM(J32:J32)</f>
        <v>14812501.390000001</v>
      </c>
      <c r="K29" s="49">
        <f>SUM(K32:K32)</f>
        <v>14812501.390000001</v>
      </c>
      <c r="L29" s="49">
        <f>SUM(K29/J29*100)</f>
        <v>100</v>
      </c>
      <c r="M29" s="49"/>
      <c r="N29" s="49">
        <f>SUM(N32:N32)</f>
        <v>0</v>
      </c>
      <c r="O29" s="49">
        <v>0</v>
      </c>
      <c r="P29" s="56">
        <v>0</v>
      </c>
      <c r="Q29" s="151">
        <f>SUM(Q30+Q32)</f>
        <v>20640000</v>
      </c>
      <c r="R29" s="151">
        <f>SUM(R30+R31+R32)</f>
        <v>21568676.09</v>
      </c>
      <c r="S29" s="50"/>
      <c r="T29" s="51"/>
      <c r="U29" s="52"/>
      <c r="V29" s="151">
        <f>SUM(V30:V32)</f>
        <v>21236766.370000001</v>
      </c>
      <c r="W29" s="165">
        <f>SUM(V29/R29*100)</f>
        <v>98.461149313870578</v>
      </c>
      <c r="X29" s="156">
        <f>SUM(V29/Q29*100)</f>
        <v>102.89130993217054</v>
      </c>
      <c r="Y29" s="230"/>
    </row>
    <row r="30" spans="1:26" ht="184.5" customHeight="1" x14ac:dyDescent="0.25">
      <c r="A30" s="3"/>
      <c r="B30" s="2"/>
      <c r="C30" s="4"/>
      <c r="D30" s="4"/>
      <c r="E30" s="2"/>
      <c r="F30" s="112" t="s">
        <v>592</v>
      </c>
      <c r="G30" s="72"/>
      <c r="H30" s="142" t="s">
        <v>593</v>
      </c>
      <c r="I30" s="77"/>
      <c r="J30" s="49"/>
      <c r="K30" s="49"/>
      <c r="L30" s="49"/>
      <c r="M30" s="49"/>
      <c r="N30" s="49"/>
      <c r="O30" s="49"/>
      <c r="P30" s="56"/>
      <c r="Q30" s="151">
        <v>450000</v>
      </c>
      <c r="R30" s="151">
        <v>436198.27</v>
      </c>
      <c r="S30" s="50"/>
      <c r="T30" s="51"/>
      <c r="U30" s="52"/>
      <c r="V30" s="156">
        <v>436198.27</v>
      </c>
      <c r="W30" s="165">
        <f>SUM(V30/R30*100)</f>
        <v>100</v>
      </c>
      <c r="X30" s="156">
        <f>SUM(V30/Q30*100)</f>
        <v>96.932948888888887</v>
      </c>
      <c r="Y30" s="230"/>
    </row>
    <row r="31" spans="1:26" ht="78.75" customHeight="1" x14ac:dyDescent="0.25">
      <c r="A31" s="3"/>
      <c r="B31" s="2"/>
      <c r="C31" s="4"/>
      <c r="D31" s="4"/>
      <c r="E31" s="2"/>
      <c r="F31" s="112" t="s">
        <v>647</v>
      </c>
      <c r="G31" s="72"/>
      <c r="H31" s="142" t="s">
        <v>646</v>
      </c>
      <c r="I31" s="77"/>
      <c r="J31" s="49"/>
      <c r="K31" s="49"/>
      <c r="L31" s="49"/>
      <c r="M31" s="49"/>
      <c r="N31" s="49"/>
      <c r="O31" s="49"/>
      <c r="P31" s="56"/>
      <c r="Q31" s="151">
        <v>0</v>
      </c>
      <c r="R31" s="151">
        <v>170706.09</v>
      </c>
      <c r="S31" s="50"/>
      <c r="T31" s="51"/>
      <c r="U31" s="52"/>
      <c r="V31" s="156">
        <v>170706.09</v>
      </c>
      <c r="W31" s="165">
        <f>SUM(V31/R31*100)</f>
        <v>100</v>
      </c>
      <c r="X31" s="156">
        <v>0</v>
      </c>
      <c r="Y31" s="230"/>
    </row>
    <row r="32" spans="1:26" ht="81.75" customHeight="1" x14ac:dyDescent="0.25">
      <c r="A32" s="3"/>
      <c r="B32" s="2"/>
      <c r="C32" s="4"/>
      <c r="D32" s="4"/>
      <c r="E32" s="2"/>
      <c r="F32" s="113" t="s">
        <v>42</v>
      </c>
      <c r="G32" s="77" t="s">
        <v>23</v>
      </c>
      <c r="H32" s="143" t="s">
        <v>84</v>
      </c>
      <c r="I32" s="77"/>
      <c r="J32" s="49">
        <v>14812501.390000001</v>
      </c>
      <c r="K32" s="49">
        <v>14812501.390000001</v>
      </c>
      <c r="L32" s="49">
        <f>SUM(K32/J32*100)</f>
        <v>100</v>
      </c>
      <c r="M32" s="49"/>
      <c r="N32" s="49">
        <v>0</v>
      </c>
      <c r="O32" s="49">
        <v>0</v>
      </c>
      <c r="P32" s="56">
        <v>0</v>
      </c>
      <c r="Q32" s="151">
        <v>20190000</v>
      </c>
      <c r="R32" s="151">
        <v>20961771.73</v>
      </c>
      <c r="S32" s="50"/>
      <c r="T32" s="51"/>
      <c r="U32" s="52"/>
      <c r="V32" s="156">
        <v>20629862.010000002</v>
      </c>
      <c r="W32" s="165">
        <f>SUM(V32/R32*100)</f>
        <v>98.416595103337684</v>
      </c>
      <c r="X32" s="156">
        <f>SUM(V32/Q32*100)</f>
        <v>102.17861322436849</v>
      </c>
      <c r="Y32" s="230"/>
    </row>
    <row r="33" spans="1:25" ht="28.15" customHeight="1" x14ac:dyDescent="0.25">
      <c r="A33" s="3"/>
      <c r="B33" s="2"/>
      <c r="C33" s="4"/>
      <c r="D33" s="4"/>
      <c r="E33" s="2"/>
      <c r="F33" s="117" t="s">
        <v>130</v>
      </c>
      <c r="G33" s="77" t="s">
        <v>23</v>
      </c>
      <c r="H33" s="143" t="s">
        <v>85</v>
      </c>
      <c r="I33" s="77"/>
      <c r="J33" s="49">
        <f>SUM(J34:J35)</f>
        <v>1098442.49</v>
      </c>
      <c r="K33" s="49">
        <f>SUM(K34)</f>
        <v>1098442.49</v>
      </c>
      <c r="L33" s="49">
        <f t="shared" si="12"/>
        <v>100</v>
      </c>
      <c r="M33" s="49"/>
      <c r="N33" s="49">
        <f>SUM(N34:N35)</f>
        <v>1893058</v>
      </c>
      <c r="O33" s="49">
        <f>SUM(O34:O35)</f>
        <v>1803749.25</v>
      </c>
      <c r="P33" s="49">
        <f>SUM(O33/N33*100)</f>
        <v>95.282302496806764</v>
      </c>
      <c r="Q33" s="151">
        <f>SUM(Q34:Q35)</f>
        <v>3644770.35</v>
      </c>
      <c r="R33" s="151">
        <f>SUM(R34:R35)</f>
        <v>3082124.02</v>
      </c>
      <c r="S33" s="50"/>
      <c r="T33" s="51"/>
      <c r="U33" s="52"/>
      <c r="V33" s="156">
        <f>SUM(V34:V35)</f>
        <v>3082124.02</v>
      </c>
      <c r="W33" s="165">
        <f t="shared" si="9"/>
        <v>100</v>
      </c>
      <c r="X33" s="156">
        <f>SUM(V33/Q33*100)</f>
        <v>84.562914094162338</v>
      </c>
      <c r="Y33" s="162"/>
    </row>
    <row r="34" spans="1:25" ht="84.75" customHeight="1" x14ac:dyDescent="0.25">
      <c r="A34" s="3"/>
      <c r="B34" s="2"/>
      <c r="C34" s="4"/>
      <c r="D34" s="4"/>
      <c r="E34" s="2"/>
      <c r="F34" s="113" t="s">
        <v>45</v>
      </c>
      <c r="G34" s="77"/>
      <c r="H34" s="143" t="s">
        <v>87</v>
      </c>
      <c r="I34" s="77"/>
      <c r="J34" s="49">
        <v>1098442.49</v>
      </c>
      <c r="K34" s="49">
        <v>1098442.49</v>
      </c>
      <c r="L34" s="49">
        <f t="shared" si="12"/>
        <v>100</v>
      </c>
      <c r="M34" s="49"/>
      <c r="N34" s="49">
        <v>0</v>
      </c>
      <c r="O34" s="49">
        <v>0</v>
      </c>
      <c r="P34" s="49">
        <v>0</v>
      </c>
      <c r="Q34" s="151">
        <v>1901000</v>
      </c>
      <c r="R34" s="151">
        <v>1338353.67</v>
      </c>
      <c r="S34" s="50"/>
      <c r="T34" s="51"/>
      <c r="U34" s="52"/>
      <c r="V34" s="156">
        <v>1338353.67</v>
      </c>
      <c r="W34" s="165">
        <f t="shared" si="9"/>
        <v>100</v>
      </c>
      <c r="X34" s="156">
        <f t="shared" ref="X34:X35" si="13">SUM(V34/Q34*100)</f>
        <v>70.402612835349814</v>
      </c>
      <c r="Y34" s="162"/>
    </row>
    <row r="35" spans="1:25" ht="67.150000000000006" customHeight="1" x14ac:dyDescent="0.25">
      <c r="A35" s="3"/>
      <c r="B35" s="2"/>
      <c r="C35" s="4"/>
      <c r="D35" s="4"/>
      <c r="E35" s="2"/>
      <c r="F35" s="113" t="s">
        <v>198</v>
      </c>
      <c r="G35" s="77" t="s">
        <v>23</v>
      </c>
      <c r="H35" s="143" t="s">
        <v>86</v>
      </c>
      <c r="I35" s="77"/>
      <c r="J35" s="49">
        <v>0</v>
      </c>
      <c r="K35" s="49">
        <v>0</v>
      </c>
      <c r="L35" s="49">
        <v>0</v>
      </c>
      <c r="M35" s="49"/>
      <c r="N35" s="49">
        <v>1893058</v>
      </c>
      <c r="O35" s="49">
        <v>1803749.25</v>
      </c>
      <c r="P35" s="49">
        <f t="shared" ref="P35:P40" si="14">SUM(O35/N35*100)</f>
        <v>95.282302496806764</v>
      </c>
      <c r="Q35" s="151">
        <v>1743770.35</v>
      </c>
      <c r="R35" s="151">
        <v>1743770.35</v>
      </c>
      <c r="S35" s="50"/>
      <c r="T35" s="51"/>
      <c r="U35" s="52"/>
      <c r="V35" s="156">
        <v>1743770.35</v>
      </c>
      <c r="W35" s="165">
        <f t="shared" si="9"/>
        <v>100</v>
      </c>
      <c r="X35" s="156">
        <f t="shared" si="13"/>
        <v>100</v>
      </c>
      <c r="Y35" s="162"/>
    </row>
    <row r="36" spans="1:25" ht="38.25" customHeight="1" x14ac:dyDescent="0.25">
      <c r="A36" s="3"/>
      <c r="B36" s="2"/>
      <c r="C36" s="4"/>
      <c r="D36" s="4"/>
      <c r="E36" s="2"/>
      <c r="F36" s="118" t="s">
        <v>131</v>
      </c>
      <c r="G36" s="77" t="s">
        <v>23</v>
      </c>
      <c r="H36" s="146" t="s">
        <v>649</v>
      </c>
      <c r="I36" s="79"/>
      <c r="J36" s="56">
        <f>SUM(J37)</f>
        <v>14236734</v>
      </c>
      <c r="K36" s="56">
        <f>SUM(K37)</f>
        <v>14236734</v>
      </c>
      <c r="L36" s="56">
        <f t="shared" ref="L36:L48" si="15">SUM(K36/J36*100)</f>
        <v>100</v>
      </c>
      <c r="M36" s="56"/>
      <c r="N36" s="49">
        <v>0</v>
      </c>
      <c r="O36" s="49">
        <v>0</v>
      </c>
      <c r="P36" s="56">
        <v>0</v>
      </c>
      <c r="Q36" s="153">
        <f>SUM(Q37)</f>
        <v>18154000</v>
      </c>
      <c r="R36" s="153">
        <f>SUM(R37)</f>
        <v>19004000</v>
      </c>
      <c r="S36" s="57"/>
      <c r="T36" s="58"/>
      <c r="U36" s="59"/>
      <c r="V36" s="160">
        <f>SUM(V37)</f>
        <v>19004000</v>
      </c>
      <c r="W36" s="165">
        <f t="shared" si="9"/>
        <v>100</v>
      </c>
      <c r="X36" s="156">
        <f>SUM(V36/Q36*100)</f>
        <v>104.68216371047703</v>
      </c>
      <c r="Y36" s="231"/>
    </row>
    <row r="37" spans="1:25" ht="71.25" customHeight="1" x14ac:dyDescent="0.25">
      <c r="A37" s="3"/>
      <c r="B37" s="2">
        <v>980</v>
      </c>
      <c r="C37" s="4" t="s">
        <v>7</v>
      </c>
      <c r="D37" s="4"/>
      <c r="E37" s="2"/>
      <c r="F37" s="113" t="s">
        <v>42</v>
      </c>
      <c r="G37" s="77" t="s">
        <v>23</v>
      </c>
      <c r="H37" s="145" t="s">
        <v>260</v>
      </c>
      <c r="I37" s="80"/>
      <c r="J37" s="49">
        <v>14236734</v>
      </c>
      <c r="K37" s="49">
        <v>14236734</v>
      </c>
      <c r="L37" s="49">
        <f t="shared" si="15"/>
        <v>100</v>
      </c>
      <c r="M37" s="49"/>
      <c r="N37" s="49">
        <v>0</v>
      </c>
      <c r="O37" s="49">
        <v>0</v>
      </c>
      <c r="P37" s="56">
        <v>0</v>
      </c>
      <c r="Q37" s="151">
        <v>18154000</v>
      </c>
      <c r="R37" s="151">
        <v>19004000</v>
      </c>
      <c r="S37" s="50"/>
      <c r="T37" s="51"/>
      <c r="U37" s="52"/>
      <c r="V37" s="156">
        <v>19004000</v>
      </c>
      <c r="W37" s="165">
        <f t="shared" si="9"/>
        <v>100</v>
      </c>
      <c r="X37" s="156">
        <f>SUM(V37/Q37*100)</f>
        <v>104.68216371047703</v>
      </c>
      <c r="Y37" s="232"/>
    </row>
    <row r="38" spans="1:25" ht="43.9" customHeight="1" x14ac:dyDescent="0.25">
      <c r="A38" s="3"/>
      <c r="B38" s="2"/>
      <c r="C38" s="4"/>
      <c r="D38" s="4"/>
      <c r="E38" s="2"/>
      <c r="F38" s="118" t="s">
        <v>372</v>
      </c>
      <c r="G38" s="80"/>
      <c r="H38" s="146" t="s">
        <v>373</v>
      </c>
      <c r="I38" s="80"/>
      <c r="J38" s="49"/>
      <c r="K38" s="49"/>
      <c r="L38" s="49"/>
      <c r="M38" s="49"/>
      <c r="N38" s="49"/>
      <c r="O38" s="49"/>
      <c r="P38" s="56"/>
      <c r="Q38" s="153">
        <f>SUM(Q39)</f>
        <v>1805000</v>
      </c>
      <c r="R38" s="153">
        <f>SUM(R39)</f>
        <v>1175000</v>
      </c>
      <c r="S38" s="50"/>
      <c r="T38" s="51"/>
      <c r="U38" s="52"/>
      <c r="V38" s="153">
        <f>SUM(V39)</f>
        <v>1175000</v>
      </c>
      <c r="W38" s="165">
        <f t="shared" si="9"/>
        <v>100</v>
      </c>
      <c r="X38" s="156">
        <f t="shared" ref="X38:X39" si="16">SUM(V38/Q38*100)</f>
        <v>65.096952908587255</v>
      </c>
      <c r="Y38" s="172"/>
    </row>
    <row r="39" spans="1:25" ht="117.75" customHeight="1" x14ac:dyDescent="0.25">
      <c r="A39" s="3"/>
      <c r="B39" s="2"/>
      <c r="C39" s="4"/>
      <c r="D39" s="4"/>
      <c r="E39" s="2"/>
      <c r="F39" s="113" t="s">
        <v>374</v>
      </c>
      <c r="G39" s="80"/>
      <c r="H39" s="145" t="s">
        <v>648</v>
      </c>
      <c r="I39" s="80"/>
      <c r="J39" s="49"/>
      <c r="K39" s="49"/>
      <c r="L39" s="49"/>
      <c r="M39" s="49"/>
      <c r="N39" s="49"/>
      <c r="O39" s="49"/>
      <c r="P39" s="56"/>
      <c r="Q39" s="151">
        <v>1805000</v>
      </c>
      <c r="R39" s="151">
        <v>1175000</v>
      </c>
      <c r="S39" s="50"/>
      <c r="T39" s="51"/>
      <c r="U39" s="52"/>
      <c r="V39" s="156">
        <v>1175000</v>
      </c>
      <c r="W39" s="165">
        <f t="shared" si="9"/>
        <v>100</v>
      </c>
      <c r="X39" s="156">
        <f t="shared" si="16"/>
        <v>65.096952908587255</v>
      </c>
      <c r="Y39" s="172"/>
    </row>
    <row r="40" spans="1:25" ht="34.5" customHeight="1" x14ac:dyDescent="0.25">
      <c r="A40" s="6" t="s">
        <v>9</v>
      </c>
      <c r="B40" s="4"/>
      <c r="C40" s="4"/>
      <c r="D40" s="4"/>
      <c r="E40" s="4"/>
      <c r="F40" s="119" t="s">
        <v>243</v>
      </c>
      <c r="G40" s="79" t="s">
        <v>38</v>
      </c>
      <c r="H40" s="146" t="s">
        <v>88</v>
      </c>
      <c r="I40" s="79"/>
      <c r="J40" s="56" t="e">
        <f>SUM(J41,J44,#REF!,#REF!)</f>
        <v>#REF!</v>
      </c>
      <c r="K40" s="56" t="e">
        <f>SUM(K41,K44,#REF!)</f>
        <v>#REF!</v>
      </c>
      <c r="L40" s="56" t="e">
        <f t="shared" si="15"/>
        <v>#REF!</v>
      </c>
      <c r="M40" s="56"/>
      <c r="N40" s="56" t="e">
        <f>SUM(N41,N44,#REF!)</f>
        <v>#REF!</v>
      </c>
      <c r="O40" s="56" t="e">
        <f>SUM(O41,O44,#REF!)</f>
        <v>#REF!</v>
      </c>
      <c r="P40" s="56" t="e">
        <f t="shared" si="14"/>
        <v>#REF!</v>
      </c>
      <c r="Q40" s="153">
        <f>SUM(Q41+Q44+Q49+Q53+Q56+Q59)</f>
        <v>84393284.219999999</v>
      </c>
      <c r="R40" s="153">
        <f>SUM(R41+R44+R49+R53+R56+R59)</f>
        <v>53013132.289999999</v>
      </c>
      <c r="S40" s="57"/>
      <c r="T40" s="58"/>
      <c r="U40" s="59"/>
      <c r="V40" s="153">
        <f>SUM(V41+V44+V49+V53+V56+V59)</f>
        <v>48468830.869999997</v>
      </c>
      <c r="W40" s="208">
        <f t="shared" si="9"/>
        <v>91.427970346779148</v>
      </c>
      <c r="X40" s="156">
        <f t="shared" ref="X40:X48" si="17">SUM(V40/Q40*100)</f>
        <v>57.432094648253518</v>
      </c>
      <c r="Y40" s="162"/>
    </row>
    <row r="41" spans="1:25" ht="26.45" customHeight="1" x14ac:dyDescent="0.25">
      <c r="A41" s="6"/>
      <c r="B41" s="4"/>
      <c r="C41" s="4"/>
      <c r="D41" s="4"/>
      <c r="E41" s="4"/>
      <c r="F41" s="147" t="s">
        <v>261</v>
      </c>
      <c r="G41" s="79"/>
      <c r="H41" s="146" t="s">
        <v>89</v>
      </c>
      <c r="I41" s="79"/>
      <c r="J41" s="56">
        <f>SUM(J42)</f>
        <v>30000</v>
      </c>
      <c r="K41" s="56">
        <f>SUM(K42)</f>
        <v>30000</v>
      </c>
      <c r="L41" s="56">
        <f t="shared" si="15"/>
        <v>100</v>
      </c>
      <c r="M41" s="56"/>
      <c r="N41" s="56">
        <v>0</v>
      </c>
      <c r="O41" s="56">
        <v>0</v>
      </c>
      <c r="P41" s="56">
        <v>0</v>
      </c>
      <c r="Q41" s="153">
        <f>SUM(Q42)</f>
        <v>1058000</v>
      </c>
      <c r="R41" s="153">
        <f>SUM(R42)</f>
        <v>168158</v>
      </c>
      <c r="S41" s="50"/>
      <c r="T41" s="51"/>
      <c r="U41" s="52"/>
      <c r="V41" s="153">
        <f>SUM(V42)</f>
        <v>168158</v>
      </c>
      <c r="W41" s="208">
        <f t="shared" si="9"/>
        <v>100</v>
      </c>
      <c r="X41" s="156">
        <f t="shared" si="17"/>
        <v>15.893950850661625</v>
      </c>
      <c r="Y41" s="233"/>
    </row>
    <row r="42" spans="1:25" ht="39.6" customHeight="1" x14ac:dyDescent="0.25">
      <c r="A42" s="6"/>
      <c r="B42" s="4"/>
      <c r="C42" s="4"/>
      <c r="D42" s="4"/>
      <c r="E42" s="4"/>
      <c r="F42" s="116" t="s">
        <v>132</v>
      </c>
      <c r="G42" s="79"/>
      <c r="H42" s="146" t="s">
        <v>90</v>
      </c>
      <c r="I42" s="79"/>
      <c r="J42" s="49">
        <f>SUM(J43)</f>
        <v>30000</v>
      </c>
      <c r="K42" s="49">
        <f>SUM(K43)</f>
        <v>30000</v>
      </c>
      <c r="L42" s="49">
        <f t="shared" si="15"/>
        <v>100</v>
      </c>
      <c r="M42" s="49"/>
      <c r="N42" s="56">
        <v>0</v>
      </c>
      <c r="O42" s="56">
        <v>0</v>
      </c>
      <c r="P42" s="56">
        <v>0</v>
      </c>
      <c r="Q42" s="151">
        <f>SUM(Q43)</f>
        <v>1058000</v>
      </c>
      <c r="R42" s="151">
        <f>SUM(R43)</f>
        <v>168158</v>
      </c>
      <c r="S42" s="50"/>
      <c r="T42" s="51"/>
      <c r="U42" s="52"/>
      <c r="V42" s="156">
        <f>SUM(V43)</f>
        <v>168158</v>
      </c>
      <c r="W42" s="165">
        <f t="shared" si="9"/>
        <v>100</v>
      </c>
      <c r="X42" s="156">
        <f t="shared" si="17"/>
        <v>15.893950850661625</v>
      </c>
      <c r="Y42" s="231"/>
    </row>
    <row r="43" spans="1:25" ht="28.9" customHeight="1" x14ac:dyDescent="0.25">
      <c r="A43" s="6"/>
      <c r="B43" s="4"/>
      <c r="C43" s="4"/>
      <c r="D43" s="4"/>
      <c r="E43" s="4"/>
      <c r="F43" s="112" t="s">
        <v>47</v>
      </c>
      <c r="G43" s="79"/>
      <c r="H43" s="145" t="s">
        <v>133</v>
      </c>
      <c r="I43" s="80"/>
      <c r="J43" s="49">
        <v>30000</v>
      </c>
      <c r="K43" s="49">
        <v>30000</v>
      </c>
      <c r="L43" s="49">
        <f t="shared" si="15"/>
        <v>100</v>
      </c>
      <c r="M43" s="49"/>
      <c r="N43" s="56">
        <v>0</v>
      </c>
      <c r="O43" s="56">
        <v>0</v>
      </c>
      <c r="P43" s="56">
        <v>0</v>
      </c>
      <c r="Q43" s="151">
        <v>1058000</v>
      </c>
      <c r="R43" s="151">
        <v>168158</v>
      </c>
      <c r="S43" s="50"/>
      <c r="T43" s="51"/>
      <c r="U43" s="52"/>
      <c r="V43" s="156">
        <v>168158</v>
      </c>
      <c r="W43" s="165">
        <f t="shared" si="9"/>
        <v>100</v>
      </c>
      <c r="X43" s="156">
        <f t="shared" si="17"/>
        <v>15.893950850661625</v>
      </c>
      <c r="Y43" s="232"/>
    </row>
    <row r="44" spans="1:25" ht="28.9" customHeight="1" x14ac:dyDescent="0.25">
      <c r="A44" s="6"/>
      <c r="B44" s="4"/>
      <c r="C44" s="4"/>
      <c r="D44" s="4"/>
      <c r="E44" s="4"/>
      <c r="F44" s="120" t="s">
        <v>244</v>
      </c>
      <c r="G44" s="79"/>
      <c r="H44" s="146" t="s">
        <v>91</v>
      </c>
      <c r="I44" s="79"/>
      <c r="J44" s="56">
        <f>SUM(J45,J47)</f>
        <v>2415026.2400000002</v>
      </c>
      <c r="K44" s="56">
        <f>SUM(K45,K47)</f>
        <v>2415026.2400000002</v>
      </c>
      <c r="L44" s="56">
        <f t="shared" si="15"/>
        <v>100</v>
      </c>
      <c r="M44" s="56"/>
      <c r="N44" s="56">
        <v>0</v>
      </c>
      <c r="O44" s="56">
        <v>0</v>
      </c>
      <c r="P44" s="49">
        <v>0</v>
      </c>
      <c r="Q44" s="153">
        <f>SUM(Q45+Q47)</f>
        <v>2930000</v>
      </c>
      <c r="R44" s="153">
        <f>SUM(R45+R47)</f>
        <v>3164744.86</v>
      </c>
      <c r="S44" s="50"/>
      <c r="T44" s="51"/>
      <c r="U44" s="52"/>
      <c r="V44" s="153">
        <f>SUM(V45+V47)</f>
        <v>3164744.86</v>
      </c>
      <c r="W44" s="208">
        <f t="shared" si="9"/>
        <v>100</v>
      </c>
      <c r="X44" s="156">
        <f t="shared" si="17"/>
        <v>108.0117699658703</v>
      </c>
      <c r="Y44" s="234"/>
    </row>
    <row r="45" spans="1:25" ht="19.149999999999999" customHeight="1" x14ac:dyDescent="0.25">
      <c r="A45" s="6"/>
      <c r="B45" s="4"/>
      <c r="C45" s="4"/>
      <c r="D45" s="4"/>
      <c r="E45" s="4"/>
      <c r="F45" s="116" t="s">
        <v>138</v>
      </c>
      <c r="G45" s="79"/>
      <c r="H45" s="146" t="s">
        <v>134</v>
      </c>
      <c r="I45" s="79"/>
      <c r="J45" s="49">
        <f>SUM(J46)</f>
        <v>2351526.2400000002</v>
      </c>
      <c r="K45" s="49">
        <f>SUM(K46)</f>
        <v>2351526.2400000002</v>
      </c>
      <c r="L45" s="49">
        <f t="shared" si="15"/>
        <v>100</v>
      </c>
      <c r="M45" s="49"/>
      <c r="N45" s="49">
        <v>0</v>
      </c>
      <c r="O45" s="49">
        <v>0</v>
      </c>
      <c r="P45" s="56">
        <v>0</v>
      </c>
      <c r="Q45" s="151">
        <f>SUM(Q46)</f>
        <v>2800000</v>
      </c>
      <c r="R45" s="151">
        <f>SUM(R46)</f>
        <v>3034744.86</v>
      </c>
      <c r="S45" s="50"/>
      <c r="T45" s="51"/>
      <c r="U45" s="52"/>
      <c r="V45" s="156">
        <f>SUM(V46)</f>
        <v>3034744.86</v>
      </c>
      <c r="W45" s="165">
        <f t="shared" si="9"/>
        <v>100</v>
      </c>
      <c r="X45" s="156">
        <f t="shared" si="17"/>
        <v>108.38374499999999</v>
      </c>
      <c r="Y45" s="235"/>
    </row>
    <row r="46" spans="1:25" ht="18.600000000000001" customHeight="1" x14ac:dyDescent="0.25">
      <c r="A46" s="6"/>
      <c r="B46" s="4"/>
      <c r="C46" s="4"/>
      <c r="D46" s="4"/>
      <c r="E46" s="4"/>
      <c r="F46" s="121" t="s">
        <v>46</v>
      </c>
      <c r="G46" s="79"/>
      <c r="H46" s="145" t="s">
        <v>135</v>
      </c>
      <c r="I46" s="80"/>
      <c r="J46" s="49">
        <v>2351526.2400000002</v>
      </c>
      <c r="K46" s="49">
        <v>2351526.2400000002</v>
      </c>
      <c r="L46" s="49">
        <f t="shared" si="15"/>
        <v>100</v>
      </c>
      <c r="M46" s="49"/>
      <c r="N46" s="49">
        <v>0</v>
      </c>
      <c r="O46" s="49">
        <v>0</v>
      </c>
      <c r="P46" s="56">
        <v>0</v>
      </c>
      <c r="Q46" s="151">
        <v>2800000</v>
      </c>
      <c r="R46" s="151">
        <v>3034744.86</v>
      </c>
      <c r="S46" s="50"/>
      <c r="T46" s="51"/>
      <c r="U46" s="52"/>
      <c r="V46" s="156">
        <v>3034744.86</v>
      </c>
      <c r="W46" s="165">
        <f t="shared" si="9"/>
        <v>100</v>
      </c>
      <c r="X46" s="156">
        <f t="shared" si="17"/>
        <v>108.38374499999999</v>
      </c>
      <c r="Y46" s="236"/>
    </row>
    <row r="47" spans="1:25" ht="31.15" customHeight="1" x14ac:dyDescent="0.25">
      <c r="A47" s="6"/>
      <c r="B47" s="4"/>
      <c r="C47" s="4"/>
      <c r="D47" s="4"/>
      <c r="E47" s="4"/>
      <c r="F47" s="122" t="s">
        <v>139</v>
      </c>
      <c r="G47" s="79"/>
      <c r="H47" s="146" t="s">
        <v>136</v>
      </c>
      <c r="I47" s="79"/>
      <c r="J47" s="56">
        <f>SUM(J48)</f>
        <v>63500</v>
      </c>
      <c r="K47" s="56">
        <f>SUM(K48)</f>
        <v>63500</v>
      </c>
      <c r="L47" s="56">
        <f t="shared" si="15"/>
        <v>100</v>
      </c>
      <c r="M47" s="56"/>
      <c r="N47" s="49">
        <v>0</v>
      </c>
      <c r="O47" s="49">
        <v>0</v>
      </c>
      <c r="P47" s="56">
        <v>0</v>
      </c>
      <c r="Q47" s="153">
        <f>SUM(Q48)</f>
        <v>130000</v>
      </c>
      <c r="R47" s="153">
        <f>SUM(R48)</f>
        <v>130000</v>
      </c>
      <c r="S47" s="50"/>
      <c r="T47" s="51"/>
      <c r="U47" s="52"/>
      <c r="V47" s="160">
        <f>SUM(V48)</f>
        <v>130000</v>
      </c>
      <c r="W47" s="208">
        <f t="shared" si="9"/>
        <v>100</v>
      </c>
      <c r="X47" s="156">
        <f t="shared" si="17"/>
        <v>100</v>
      </c>
      <c r="Y47" s="162"/>
    </row>
    <row r="48" spans="1:25" ht="18.600000000000001" customHeight="1" x14ac:dyDescent="0.25">
      <c r="A48" s="6"/>
      <c r="B48" s="4"/>
      <c r="C48" s="4"/>
      <c r="D48" s="4"/>
      <c r="E48" s="4"/>
      <c r="F48" s="112" t="s">
        <v>62</v>
      </c>
      <c r="G48" s="79"/>
      <c r="H48" s="145" t="s">
        <v>137</v>
      </c>
      <c r="I48" s="80"/>
      <c r="J48" s="49">
        <v>63500</v>
      </c>
      <c r="K48" s="49">
        <v>63500</v>
      </c>
      <c r="L48" s="49">
        <f t="shared" si="15"/>
        <v>100</v>
      </c>
      <c r="M48" s="49"/>
      <c r="N48" s="49">
        <v>0</v>
      </c>
      <c r="O48" s="49">
        <v>0</v>
      </c>
      <c r="P48" s="56">
        <v>0</v>
      </c>
      <c r="Q48" s="151">
        <v>130000</v>
      </c>
      <c r="R48" s="151">
        <v>130000</v>
      </c>
      <c r="S48" s="50"/>
      <c r="T48" s="51"/>
      <c r="U48" s="52"/>
      <c r="V48" s="156">
        <v>130000</v>
      </c>
      <c r="W48" s="165">
        <f t="shared" si="9"/>
        <v>100</v>
      </c>
      <c r="X48" s="156">
        <f t="shared" si="17"/>
        <v>100</v>
      </c>
      <c r="Y48" s="162"/>
    </row>
    <row r="49" spans="1:25" ht="60" customHeight="1" x14ac:dyDescent="0.25">
      <c r="A49" s="5"/>
      <c r="B49" s="4"/>
      <c r="C49" s="4"/>
      <c r="D49" s="4"/>
      <c r="E49" s="4"/>
      <c r="F49" s="147" t="s">
        <v>650</v>
      </c>
      <c r="G49" s="80"/>
      <c r="H49" s="146" t="s">
        <v>262</v>
      </c>
      <c r="I49" s="80"/>
      <c r="J49" s="53"/>
      <c r="K49" s="53"/>
      <c r="L49" s="49"/>
      <c r="M49" s="49"/>
      <c r="N49" s="53"/>
      <c r="O49" s="53"/>
      <c r="P49" s="49"/>
      <c r="Q49" s="153">
        <f>SUM(Q50)</f>
        <v>27332352.670000002</v>
      </c>
      <c r="R49" s="153">
        <f>SUM(R50)</f>
        <v>14547582.67</v>
      </c>
      <c r="S49" s="62"/>
      <c r="T49" s="52"/>
      <c r="U49" s="52"/>
      <c r="V49" s="153">
        <f>SUM(V50)</f>
        <v>11750210.08</v>
      </c>
      <c r="W49" s="165">
        <f t="shared" ref="W49:W58" si="18">SUM(V49/R49*100)</f>
        <v>80.77087682911926</v>
      </c>
      <c r="X49" s="156">
        <f t="shared" ref="X49:X60" si="19">SUM(V49/Q49*100)</f>
        <v>42.990115859645826</v>
      </c>
      <c r="Y49" s="162"/>
    </row>
    <row r="50" spans="1:25" ht="147.75" customHeight="1" x14ac:dyDescent="0.25">
      <c r="A50" s="5"/>
      <c r="B50" s="4"/>
      <c r="C50" s="4"/>
      <c r="D50" s="4"/>
      <c r="E50" s="4"/>
      <c r="F50" s="117" t="s">
        <v>376</v>
      </c>
      <c r="G50" s="80"/>
      <c r="H50" s="145" t="s">
        <v>651</v>
      </c>
      <c r="I50" s="80"/>
      <c r="J50" s="53"/>
      <c r="K50" s="53"/>
      <c r="L50" s="49"/>
      <c r="M50" s="49"/>
      <c r="N50" s="53"/>
      <c r="O50" s="53"/>
      <c r="P50" s="49"/>
      <c r="Q50" s="151">
        <f>SUM(Q51:Q52)</f>
        <v>27332352.670000002</v>
      </c>
      <c r="R50" s="151">
        <f>SUM(R51:R52)</f>
        <v>14547582.67</v>
      </c>
      <c r="S50" s="62"/>
      <c r="T50" s="52"/>
      <c r="U50" s="52"/>
      <c r="V50" s="156">
        <f>SUM(V52)</f>
        <v>11750210.08</v>
      </c>
      <c r="W50" s="165">
        <f t="shared" si="18"/>
        <v>80.77087682911926</v>
      </c>
      <c r="X50" s="156">
        <f t="shared" si="19"/>
        <v>42.990115859645826</v>
      </c>
      <c r="Y50" s="162"/>
    </row>
    <row r="51" spans="1:25" ht="77.25" customHeight="1" x14ac:dyDescent="0.25">
      <c r="A51" s="5"/>
      <c r="B51" s="4"/>
      <c r="C51" s="4"/>
      <c r="D51" s="4"/>
      <c r="E51" s="4"/>
      <c r="F51" s="113" t="s">
        <v>652</v>
      </c>
      <c r="G51" s="80"/>
      <c r="H51" s="145" t="s">
        <v>452</v>
      </c>
      <c r="I51" s="80"/>
      <c r="J51" s="53"/>
      <c r="K51" s="53"/>
      <c r="L51" s="49"/>
      <c r="M51" s="49"/>
      <c r="N51" s="53"/>
      <c r="O51" s="53"/>
      <c r="P51" s="49"/>
      <c r="Q51" s="151">
        <v>12784770</v>
      </c>
      <c r="R51" s="151" t="s">
        <v>661</v>
      </c>
      <c r="S51" s="62"/>
      <c r="T51" s="52"/>
      <c r="U51" s="52"/>
      <c r="V51" s="151" t="s">
        <v>661</v>
      </c>
      <c r="W51" s="165" t="s">
        <v>661</v>
      </c>
      <c r="X51" s="156" t="s">
        <v>661</v>
      </c>
      <c r="Y51" s="162"/>
    </row>
    <row r="52" spans="1:25" ht="116.25" customHeight="1" x14ac:dyDescent="0.25">
      <c r="A52" s="5"/>
      <c r="B52" s="4"/>
      <c r="C52" s="4"/>
      <c r="D52" s="4"/>
      <c r="E52" s="4"/>
      <c r="F52" s="113" t="s">
        <v>652</v>
      </c>
      <c r="G52" s="80"/>
      <c r="H52" s="145" t="s">
        <v>422</v>
      </c>
      <c r="I52" s="80"/>
      <c r="J52" s="53"/>
      <c r="K52" s="53"/>
      <c r="L52" s="49"/>
      <c r="M52" s="49"/>
      <c r="N52" s="53"/>
      <c r="O52" s="53"/>
      <c r="P52" s="49"/>
      <c r="Q52" s="151">
        <v>14547582.67</v>
      </c>
      <c r="R52" s="151">
        <v>14547582.67</v>
      </c>
      <c r="S52" s="62"/>
      <c r="T52" s="52"/>
      <c r="U52" s="52"/>
      <c r="V52" s="156">
        <v>11750210.08</v>
      </c>
      <c r="W52" s="165">
        <f t="shared" si="18"/>
        <v>80.77087682911926</v>
      </c>
      <c r="X52" s="156">
        <f t="shared" si="19"/>
        <v>80.77087682911926</v>
      </c>
      <c r="Y52" s="162"/>
    </row>
    <row r="53" spans="1:25" ht="42.6" customHeight="1" x14ac:dyDescent="0.25">
      <c r="A53" s="5"/>
      <c r="B53" s="4"/>
      <c r="C53" s="4"/>
      <c r="D53" s="4"/>
      <c r="E53" s="4"/>
      <c r="F53" s="148" t="s">
        <v>377</v>
      </c>
      <c r="G53" s="80"/>
      <c r="H53" s="146" t="s">
        <v>378</v>
      </c>
      <c r="I53" s="80"/>
      <c r="J53" s="53"/>
      <c r="K53" s="53"/>
      <c r="L53" s="49"/>
      <c r="M53" s="49"/>
      <c r="N53" s="53"/>
      <c r="O53" s="53"/>
      <c r="P53" s="49"/>
      <c r="Q53" s="153">
        <f>SUM(Q54)</f>
        <v>49495044.549999997</v>
      </c>
      <c r="R53" s="153">
        <f>SUM(R54)</f>
        <v>32457970.739999998</v>
      </c>
      <c r="S53" s="62"/>
      <c r="T53" s="52"/>
      <c r="U53" s="52"/>
      <c r="V53" s="153">
        <f>SUM(V54)</f>
        <v>31986035.920000002</v>
      </c>
      <c r="W53" s="165">
        <f t="shared" si="18"/>
        <v>98.54601255334056</v>
      </c>
      <c r="X53" s="156">
        <f t="shared" si="19"/>
        <v>64.624723971482922</v>
      </c>
      <c r="Y53" s="231"/>
    </row>
    <row r="54" spans="1:25" ht="99.75" customHeight="1" x14ac:dyDescent="0.25">
      <c r="A54" s="5"/>
      <c r="B54" s="4"/>
      <c r="C54" s="4"/>
      <c r="D54" s="4"/>
      <c r="E54" s="4"/>
      <c r="F54" s="117" t="s">
        <v>379</v>
      </c>
      <c r="G54" s="80"/>
      <c r="H54" s="146" t="s">
        <v>653</v>
      </c>
      <c r="I54" s="80"/>
      <c r="J54" s="53"/>
      <c r="K54" s="53"/>
      <c r="L54" s="49"/>
      <c r="M54" s="49"/>
      <c r="N54" s="53"/>
      <c r="O54" s="53"/>
      <c r="P54" s="49"/>
      <c r="Q54" s="151">
        <f>SUM(Q55)</f>
        <v>49495044.549999997</v>
      </c>
      <c r="R54" s="151">
        <f>SUM(R55)</f>
        <v>32457970.739999998</v>
      </c>
      <c r="S54" s="62"/>
      <c r="T54" s="52"/>
      <c r="U54" s="52"/>
      <c r="V54" s="156">
        <f>SUM(V55)</f>
        <v>31986035.920000002</v>
      </c>
      <c r="W54" s="165">
        <f t="shared" si="18"/>
        <v>98.54601255334056</v>
      </c>
      <c r="X54" s="156">
        <f t="shared" si="19"/>
        <v>64.624723971482922</v>
      </c>
      <c r="Y54" s="232"/>
    </row>
    <row r="55" spans="1:25" ht="60.75" customHeight="1" x14ac:dyDescent="0.25">
      <c r="A55" s="5"/>
      <c r="B55" s="4"/>
      <c r="C55" s="4"/>
      <c r="D55" s="4"/>
      <c r="E55" s="4"/>
      <c r="F55" s="113" t="s">
        <v>654</v>
      </c>
      <c r="G55" s="80"/>
      <c r="H55" s="145" t="s">
        <v>380</v>
      </c>
      <c r="I55" s="80"/>
      <c r="J55" s="53"/>
      <c r="K55" s="53"/>
      <c r="L55" s="49"/>
      <c r="M55" s="49"/>
      <c r="N55" s="53"/>
      <c r="O55" s="53"/>
      <c r="P55" s="49"/>
      <c r="Q55" s="151">
        <v>49495044.549999997</v>
      </c>
      <c r="R55" s="151">
        <v>32457970.739999998</v>
      </c>
      <c r="S55" s="62"/>
      <c r="T55" s="52"/>
      <c r="U55" s="52"/>
      <c r="V55" s="156">
        <v>31986035.920000002</v>
      </c>
      <c r="W55" s="165">
        <f t="shared" ref="W55" si="20">SUM(V55/R55*100)</f>
        <v>98.54601255334056</v>
      </c>
      <c r="X55" s="156">
        <f t="shared" ref="X55" si="21">SUM(V55/Q55*100)</f>
        <v>64.624723971482922</v>
      </c>
      <c r="Y55" s="237"/>
    </row>
    <row r="56" spans="1:25" ht="55.9" customHeight="1" thickBot="1" x14ac:dyDescent="0.3">
      <c r="A56" s="5"/>
      <c r="B56" s="4"/>
      <c r="C56" s="4"/>
      <c r="D56" s="4"/>
      <c r="E56" s="4"/>
      <c r="F56" s="124" t="s">
        <v>199</v>
      </c>
      <c r="G56" s="79" t="s">
        <v>38</v>
      </c>
      <c r="H56" s="146" t="s">
        <v>375</v>
      </c>
      <c r="I56" s="80"/>
      <c r="J56" s="53"/>
      <c r="K56" s="53"/>
      <c r="L56" s="49"/>
      <c r="M56" s="49"/>
      <c r="N56" s="53"/>
      <c r="O56" s="53"/>
      <c r="P56" s="49"/>
      <c r="Q56" s="153">
        <f>SUM(Q58)</f>
        <v>3577887</v>
      </c>
      <c r="R56" s="153">
        <f>SUM(R57:R58)</f>
        <v>2674676.02</v>
      </c>
      <c r="S56" s="63"/>
      <c r="T56" s="59"/>
      <c r="U56" s="59"/>
      <c r="V56" s="153">
        <f>SUM(V57:V58)</f>
        <v>1399682.01</v>
      </c>
      <c r="W56" s="165">
        <f t="shared" si="18"/>
        <v>52.330899126990339</v>
      </c>
      <c r="X56" s="156">
        <f t="shared" si="19"/>
        <v>39.120352599173756</v>
      </c>
      <c r="Y56" s="162"/>
    </row>
    <row r="57" spans="1:25" ht="124.5" customHeight="1" x14ac:dyDescent="0.25">
      <c r="A57" s="5"/>
      <c r="B57" s="4"/>
      <c r="C57" s="4"/>
      <c r="D57" s="4"/>
      <c r="E57" s="4"/>
      <c r="F57" s="149" t="s">
        <v>594</v>
      </c>
      <c r="G57" s="81"/>
      <c r="H57" s="138" t="s">
        <v>595</v>
      </c>
      <c r="I57" s="82"/>
      <c r="J57" s="83"/>
      <c r="K57" s="83"/>
      <c r="L57" s="84"/>
      <c r="M57" s="85"/>
      <c r="N57" s="83"/>
      <c r="O57" s="86"/>
      <c r="P57" s="85"/>
      <c r="Q57" s="155">
        <v>0</v>
      </c>
      <c r="R57" s="151">
        <v>72857.02</v>
      </c>
      <c r="S57" s="62"/>
      <c r="T57" s="52"/>
      <c r="U57" s="52"/>
      <c r="V57" s="156">
        <v>72857.02</v>
      </c>
      <c r="W57" s="165">
        <f t="shared" si="18"/>
        <v>100</v>
      </c>
      <c r="X57" s="156">
        <v>0</v>
      </c>
      <c r="Y57" s="229"/>
    </row>
    <row r="58" spans="1:25" ht="113.25" customHeight="1" x14ac:dyDescent="0.25">
      <c r="A58" s="5"/>
      <c r="B58" s="4"/>
      <c r="C58" s="4"/>
      <c r="D58" s="4"/>
      <c r="E58" s="4"/>
      <c r="F58" s="112" t="s">
        <v>423</v>
      </c>
      <c r="G58" s="80" t="s">
        <v>23</v>
      </c>
      <c r="H58" s="145" t="s">
        <v>424</v>
      </c>
      <c r="I58" s="82"/>
      <c r="J58" s="83"/>
      <c r="K58" s="83"/>
      <c r="L58" s="84"/>
      <c r="M58" s="85"/>
      <c r="N58" s="83"/>
      <c r="O58" s="86"/>
      <c r="P58" s="85"/>
      <c r="Q58" s="154">
        <v>3577887</v>
      </c>
      <c r="R58" s="151">
        <v>2601819</v>
      </c>
      <c r="S58" s="62"/>
      <c r="T58" s="52"/>
      <c r="U58" s="52"/>
      <c r="V58" s="156">
        <v>1326824.99</v>
      </c>
      <c r="W58" s="165">
        <f t="shared" si="18"/>
        <v>50.996052761548746</v>
      </c>
      <c r="X58" s="156">
        <f t="shared" si="19"/>
        <v>37.08403842826786</v>
      </c>
      <c r="Y58" s="162"/>
    </row>
    <row r="59" spans="1:25" ht="42.6" hidden="1" customHeight="1" x14ac:dyDescent="0.25">
      <c r="A59" s="5"/>
      <c r="B59" s="4"/>
      <c r="C59" s="4"/>
      <c r="D59" s="4"/>
      <c r="E59" s="4"/>
      <c r="F59" s="133" t="s">
        <v>381</v>
      </c>
      <c r="G59" s="80"/>
      <c r="H59" s="79" t="s">
        <v>382</v>
      </c>
      <c r="I59" s="88" t="s">
        <v>381</v>
      </c>
      <c r="J59" s="80"/>
      <c r="K59" s="79" t="s">
        <v>382</v>
      </c>
      <c r="L59" s="88" t="s">
        <v>381</v>
      </c>
      <c r="M59" s="80"/>
      <c r="N59" s="79" t="s">
        <v>382</v>
      </c>
      <c r="O59" s="88" t="s">
        <v>381</v>
      </c>
      <c r="P59" s="80"/>
      <c r="Q59" s="89">
        <f>SUM(Q60)</f>
        <v>0</v>
      </c>
      <c r="R59" s="56">
        <f>SUM(R60)</f>
        <v>0</v>
      </c>
      <c r="S59" s="63"/>
      <c r="T59" s="59"/>
      <c r="U59" s="59"/>
      <c r="V59" s="60">
        <f>SUM(V60)</f>
        <v>0</v>
      </c>
      <c r="W59" s="165">
        <v>0</v>
      </c>
      <c r="X59" s="156" t="e">
        <f t="shared" si="19"/>
        <v>#DIV/0!</v>
      </c>
      <c r="Y59" s="238" t="s">
        <v>625</v>
      </c>
    </row>
    <row r="60" spans="1:25" ht="40.5" hidden="1" customHeight="1" x14ac:dyDescent="0.25">
      <c r="A60" s="5"/>
      <c r="B60" s="4"/>
      <c r="C60" s="4"/>
      <c r="D60" s="4"/>
      <c r="E60" s="4"/>
      <c r="F60" s="134" t="s">
        <v>425</v>
      </c>
      <c r="G60" s="80"/>
      <c r="H60" s="80" t="s">
        <v>426</v>
      </c>
      <c r="I60" s="91"/>
      <c r="J60" s="80"/>
      <c r="K60" s="79"/>
      <c r="L60" s="92"/>
      <c r="M60" s="80"/>
      <c r="N60" s="79"/>
      <c r="O60" s="92"/>
      <c r="P60" s="80"/>
      <c r="Q60" s="93" t="s">
        <v>661</v>
      </c>
      <c r="R60" s="49">
        <v>0</v>
      </c>
      <c r="S60" s="62"/>
      <c r="T60" s="52"/>
      <c r="U60" s="52"/>
      <c r="V60" s="53">
        <v>0</v>
      </c>
      <c r="W60" s="165">
        <v>0</v>
      </c>
      <c r="X60" s="156" t="e">
        <f t="shared" si="19"/>
        <v>#VALUE!</v>
      </c>
      <c r="Y60" s="239"/>
    </row>
    <row r="61" spans="1:25" ht="28.5" x14ac:dyDescent="0.25">
      <c r="A61" s="6" t="s">
        <v>10</v>
      </c>
      <c r="B61" s="4"/>
      <c r="C61" s="4"/>
      <c r="D61" s="4"/>
      <c r="E61" s="4"/>
      <c r="F61" s="119" t="s">
        <v>245</v>
      </c>
      <c r="G61" s="79" t="s">
        <v>38</v>
      </c>
      <c r="H61" s="146" t="s">
        <v>92</v>
      </c>
      <c r="I61" s="79"/>
      <c r="J61" s="60" t="e">
        <f>SUM(J62,J71,J80,J88)</f>
        <v>#REF!</v>
      </c>
      <c r="K61" s="60" t="e">
        <f>SUM(K62,K71,K80,K88)</f>
        <v>#REF!</v>
      </c>
      <c r="L61" s="56" t="e">
        <f t="shared" ref="L61:L67" si="22">SUM(K61/J61*100)</f>
        <v>#REF!</v>
      </c>
      <c r="M61" s="56"/>
      <c r="N61" s="60">
        <f>SUM(N62,N71,N80,N88)</f>
        <v>146096.18</v>
      </c>
      <c r="O61" s="60">
        <f>SUM(O62,O71,O80,O88)</f>
        <v>146096.18</v>
      </c>
      <c r="P61" s="56">
        <f t="shared" ref="P61" si="23">SUM(O61/N61*100)</f>
        <v>100</v>
      </c>
      <c r="Q61" s="153">
        <f>SUM(Q62+Q71+Q80+Q88)</f>
        <v>49387842</v>
      </c>
      <c r="R61" s="153">
        <f>SUM(R62+R71+R80+R88+R92+R90)</f>
        <v>56781278.970000006</v>
      </c>
      <c r="S61" s="62"/>
      <c r="T61" s="52"/>
      <c r="U61" s="52"/>
      <c r="V61" s="153">
        <f>SUM(V62+V71+V80+V88+V90+V92)</f>
        <v>55969422.539999999</v>
      </c>
      <c r="W61" s="208">
        <f>SUM(V61/R61*100)</f>
        <v>98.570204044842058</v>
      </c>
      <c r="X61" s="156">
        <f>SUM(V61/Q61*100)</f>
        <v>113.32631731509952</v>
      </c>
      <c r="Y61" s="162"/>
    </row>
    <row r="62" spans="1:25" ht="58.9" customHeight="1" x14ac:dyDescent="0.25">
      <c r="A62" s="6"/>
      <c r="B62" s="4"/>
      <c r="C62" s="4"/>
      <c r="D62" s="4"/>
      <c r="E62" s="4"/>
      <c r="F62" s="147" t="s">
        <v>246</v>
      </c>
      <c r="G62" s="80" t="s">
        <v>24</v>
      </c>
      <c r="H62" s="146" t="s">
        <v>93</v>
      </c>
      <c r="I62" s="79"/>
      <c r="J62" s="60">
        <f>SUM(J63)</f>
        <v>17564121.91</v>
      </c>
      <c r="K62" s="60">
        <f>SUM(K63)</f>
        <v>16778540.990000002</v>
      </c>
      <c r="L62" s="49">
        <f t="shared" si="22"/>
        <v>95.527354432943596</v>
      </c>
      <c r="M62" s="49"/>
      <c r="N62" s="53">
        <f>SUM(N63:N67)</f>
        <v>0</v>
      </c>
      <c r="O62" s="53">
        <f>SUM(O63:O67)</f>
        <v>0</v>
      </c>
      <c r="P62" s="49" t="e">
        <f t="shared" ref="P62" si="24">SUM(O62/N62*100)</f>
        <v>#DIV/0!</v>
      </c>
      <c r="Q62" s="153">
        <f>SUM(Q63)</f>
        <v>27466408</v>
      </c>
      <c r="R62" s="153">
        <f>SUM(R63)</f>
        <v>33577172.340000004</v>
      </c>
      <c r="S62" s="62"/>
      <c r="T62" s="52"/>
      <c r="U62" s="52"/>
      <c r="V62" s="160">
        <f>SUM(V63)</f>
        <v>32805303.899999999</v>
      </c>
      <c r="W62" s="208">
        <f>SUM(V62/R62*100)</f>
        <v>97.701210714874605</v>
      </c>
      <c r="X62" s="156">
        <f>SUM(V62/Q62*100)</f>
        <v>119.43791084731575</v>
      </c>
      <c r="Y62" s="240"/>
    </row>
    <row r="63" spans="1:25" ht="28.15" customHeight="1" x14ac:dyDescent="0.25">
      <c r="A63" s="6"/>
      <c r="B63" s="4"/>
      <c r="C63" s="4"/>
      <c r="D63" s="4"/>
      <c r="E63" s="4"/>
      <c r="F63" s="116" t="s">
        <v>140</v>
      </c>
      <c r="G63" s="80"/>
      <c r="H63" s="145" t="s">
        <v>94</v>
      </c>
      <c r="I63" s="80"/>
      <c r="J63" s="60">
        <f>SUM(J64:J69)</f>
        <v>17564121.91</v>
      </c>
      <c r="K63" s="60">
        <f>SUM(K64:K69)</f>
        <v>16778540.990000002</v>
      </c>
      <c r="L63" s="49">
        <f t="shared" si="22"/>
        <v>95.527354432943596</v>
      </c>
      <c r="M63" s="49"/>
      <c r="N63" s="60">
        <f>SUM(N64:N69)</f>
        <v>0</v>
      </c>
      <c r="O63" s="60">
        <f>SUM(O64:O69)</f>
        <v>0</v>
      </c>
      <c r="P63" s="49" t="e">
        <f t="shared" ref="P63" si="25">SUM(O63/N63*100)</f>
        <v>#DIV/0!</v>
      </c>
      <c r="Q63" s="151">
        <f>SUM(Q64+Q65+Q67+Q68+Q69+Q70)</f>
        <v>27466408</v>
      </c>
      <c r="R63" s="156">
        <f>SUM(R64:R69)</f>
        <v>33577172.340000004</v>
      </c>
      <c r="S63" s="62"/>
      <c r="T63" s="52"/>
      <c r="U63" s="52"/>
      <c r="V63" s="156">
        <f>SUM(V64:V69)</f>
        <v>32805303.899999999</v>
      </c>
      <c r="W63" s="165">
        <f t="shared" ref="W63:W74" si="26">SUM(V63/R63*100)</f>
        <v>97.701210714874605</v>
      </c>
      <c r="X63" s="156">
        <f>SUM(V63/Q63*100)</f>
        <v>119.43791084731575</v>
      </c>
      <c r="Y63" s="241"/>
    </row>
    <row r="64" spans="1:25" ht="83.25" customHeight="1" x14ac:dyDescent="0.25">
      <c r="A64" s="6"/>
      <c r="B64" s="4"/>
      <c r="C64" s="4"/>
      <c r="D64" s="4"/>
      <c r="E64" s="4"/>
      <c r="F64" s="113" t="s">
        <v>57</v>
      </c>
      <c r="G64" s="80" t="s">
        <v>24</v>
      </c>
      <c r="H64" s="145" t="s">
        <v>96</v>
      </c>
      <c r="I64" s="80"/>
      <c r="J64" s="53">
        <v>230000</v>
      </c>
      <c r="K64" s="53">
        <v>230000</v>
      </c>
      <c r="L64" s="49">
        <f t="shared" si="22"/>
        <v>100</v>
      </c>
      <c r="M64" s="49"/>
      <c r="N64" s="53"/>
      <c r="O64" s="53"/>
      <c r="P64" s="56"/>
      <c r="Q64" s="151">
        <v>700000</v>
      </c>
      <c r="R64" s="151">
        <v>1799995</v>
      </c>
      <c r="S64" s="62"/>
      <c r="T64" s="52"/>
      <c r="U64" s="52"/>
      <c r="V64" s="156">
        <v>1799995</v>
      </c>
      <c r="W64" s="165">
        <f t="shared" si="26"/>
        <v>100</v>
      </c>
      <c r="X64" s="156">
        <f t="shared" ref="X64:X69" si="27">SUM(V64/Q64*100)</f>
        <v>257.14214285714286</v>
      </c>
      <c r="Y64" s="162"/>
    </row>
    <row r="65" spans="1:25" ht="66.75" customHeight="1" x14ac:dyDescent="0.25">
      <c r="A65" s="6"/>
      <c r="B65" s="4"/>
      <c r="C65" s="4"/>
      <c r="D65" s="4"/>
      <c r="E65" s="4"/>
      <c r="F65" s="113" t="s">
        <v>453</v>
      </c>
      <c r="G65" s="80"/>
      <c r="H65" s="145" t="s">
        <v>454</v>
      </c>
      <c r="I65" s="80"/>
      <c r="J65" s="53">
        <v>0</v>
      </c>
      <c r="K65" s="53">
        <v>0</v>
      </c>
      <c r="L65" s="49" t="e">
        <f t="shared" si="22"/>
        <v>#DIV/0!</v>
      </c>
      <c r="M65" s="49"/>
      <c r="N65" s="53">
        <v>0</v>
      </c>
      <c r="O65" s="53">
        <v>0</v>
      </c>
      <c r="P65" s="56">
        <v>0</v>
      </c>
      <c r="Q65" s="151">
        <v>25000</v>
      </c>
      <c r="R65" s="151">
        <v>25000</v>
      </c>
      <c r="S65" s="62"/>
      <c r="T65" s="52"/>
      <c r="U65" s="52"/>
      <c r="V65" s="156">
        <v>25000</v>
      </c>
      <c r="W65" s="165">
        <f t="shared" si="26"/>
        <v>100</v>
      </c>
      <c r="X65" s="156">
        <f t="shared" si="27"/>
        <v>100</v>
      </c>
      <c r="Y65" s="162"/>
    </row>
    <row r="66" spans="1:25" ht="64.5" customHeight="1" x14ac:dyDescent="0.25">
      <c r="A66" s="6"/>
      <c r="B66" s="4"/>
      <c r="C66" s="4"/>
      <c r="D66" s="4"/>
      <c r="E66" s="4"/>
      <c r="F66" s="113" t="s">
        <v>596</v>
      </c>
      <c r="G66" s="73"/>
      <c r="H66" s="138" t="s">
        <v>597</v>
      </c>
      <c r="I66" s="80"/>
      <c r="J66" s="53"/>
      <c r="K66" s="53"/>
      <c r="L66" s="49"/>
      <c r="M66" s="49"/>
      <c r="N66" s="53"/>
      <c r="O66" s="53"/>
      <c r="P66" s="56"/>
      <c r="Q66" s="151" t="s">
        <v>661</v>
      </c>
      <c r="R66" s="151">
        <v>241094.34</v>
      </c>
      <c r="S66" s="62"/>
      <c r="T66" s="52"/>
      <c r="U66" s="52"/>
      <c r="V66" s="156">
        <v>241094.34</v>
      </c>
      <c r="W66" s="165">
        <f t="shared" si="26"/>
        <v>100</v>
      </c>
      <c r="X66" s="156">
        <v>0</v>
      </c>
      <c r="Y66" s="162"/>
    </row>
    <row r="67" spans="1:25" ht="68.25" customHeight="1" x14ac:dyDescent="0.25">
      <c r="A67" s="6"/>
      <c r="B67" s="4"/>
      <c r="C67" s="4"/>
      <c r="D67" s="4"/>
      <c r="E67" s="4"/>
      <c r="F67" s="113" t="s">
        <v>42</v>
      </c>
      <c r="G67" s="80" t="s">
        <v>24</v>
      </c>
      <c r="H67" s="145" t="s">
        <v>95</v>
      </c>
      <c r="I67" s="80"/>
      <c r="J67" s="53">
        <v>17334121.91</v>
      </c>
      <c r="K67" s="53">
        <v>16548540.99</v>
      </c>
      <c r="L67" s="49">
        <f t="shared" si="22"/>
        <v>95.46800856669411</v>
      </c>
      <c r="M67" s="49"/>
      <c r="N67" s="53">
        <v>0</v>
      </c>
      <c r="O67" s="53">
        <v>0</v>
      </c>
      <c r="P67" s="56">
        <v>0</v>
      </c>
      <c r="Q67" s="151">
        <v>25631307</v>
      </c>
      <c r="R67" s="151">
        <v>30500982</v>
      </c>
      <c r="S67" s="62"/>
      <c r="T67" s="52"/>
      <c r="U67" s="52"/>
      <c r="V67" s="156">
        <v>29729113.559999999</v>
      </c>
      <c r="W67" s="165">
        <f t="shared" si="26"/>
        <v>97.469365281419456</v>
      </c>
      <c r="X67" s="156">
        <f t="shared" si="27"/>
        <v>115.98750528016382</v>
      </c>
      <c r="Y67" s="162"/>
    </row>
    <row r="68" spans="1:25" ht="27.6" customHeight="1" x14ac:dyDescent="0.25">
      <c r="A68" s="6"/>
      <c r="B68" s="4"/>
      <c r="C68" s="4"/>
      <c r="D68" s="4"/>
      <c r="E68" s="4"/>
      <c r="F68" s="113" t="s">
        <v>656</v>
      </c>
      <c r="G68" s="80"/>
      <c r="H68" s="145" t="s">
        <v>655</v>
      </c>
      <c r="I68" s="80"/>
      <c r="J68" s="53">
        <v>0</v>
      </c>
      <c r="K68" s="53">
        <v>0</v>
      </c>
      <c r="L68" s="49"/>
      <c r="M68" s="49"/>
      <c r="N68" s="53"/>
      <c r="O68" s="53"/>
      <c r="P68" s="49"/>
      <c r="Q68" s="151">
        <v>10101</v>
      </c>
      <c r="R68" s="151">
        <v>10101</v>
      </c>
      <c r="S68" s="62"/>
      <c r="T68" s="52"/>
      <c r="U68" s="52"/>
      <c r="V68" s="156">
        <v>10101</v>
      </c>
      <c r="W68" s="165">
        <f t="shared" si="26"/>
        <v>100</v>
      </c>
      <c r="X68" s="156">
        <f t="shared" si="27"/>
        <v>100</v>
      </c>
      <c r="Y68" s="162"/>
    </row>
    <row r="69" spans="1:25" ht="28.15" customHeight="1" x14ac:dyDescent="0.25">
      <c r="A69" s="6"/>
      <c r="B69" s="4"/>
      <c r="C69" s="4"/>
      <c r="D69" s="4"/>
      <c r="E69" s="4"/>
      <c r="F69" s="113" t="s">
        <v>657</v>
      </c>
      <c r="G69" s="80"/>
      <c r="H69" s="145" t="s">
        <v>658</v>
      </c>
      <c r="I69" s="80"/>
      <c r="J69" s="53">
        <v>0</v>
      </c>
      <c r="K69" s="53">
        <v>0</v>
      </c>
      <c r="L69" s="49"/>
      <c r="M69" s="49"/>
      <c r="N69" s="53"/>
      <c r="O69" s="53"/>
      <c r="P69" s="49"/>
      <c r="Q69" s="151">
        <v>1000000</v>
      </c>
      <c r="R69" s="151">
        <v>1000000</v>
      </c>
      <c r="S69" s="62"/>
      <c r="T69" s="52"/>
      <c r="U69" s="52"/>
      <c r="V69" s="156">
        <v>1000000</v>
      </c>
      <c r="W69" s="165">
        <f t="shared" si="26"/>
        <v>100</v>
      </c>
      <c r="X69" s="156">
        <f t="shared" si="27"/>
        <v>100</v>
      </c>
      <c r="Y69" s="162"/>
    </row>
    <row r="70" spans="1:25" ht="33.75" customHeight="1" x14ac:dyDescent="0.25">
      <c r="A70" s="6"/>
      <c r="B70" s="4"/>
      <c r="C70" s="4"/>
      <c r="D70" s="4"/>
      <c r="E70" s="4"/>
      <c r="F70" s="113" t="s">
        <v>660</v>
      </c>
      <c r="G70" s="80"/>
      <c r="H70" s="145" t="s">
        <v>659</v>
      </c>
      <c r="I70" s="80"/>
      <c r="J70" s="53">
        <v>0</v>
      </c>
      <c r="K70" s="53">
        <v>0</v>
      </c>
      <c r="L70" s="49"/>
      <c r="M70" s="49"/>
      <c r="N70" s="53"/>
      <c r="O70" s="53"/>
      <c r="P70" s="49"/>
      <c r="Q70" s="151">
        <v>100000</v>
      </c>
      <c r="R70" s="151">
        <f t="shared" ref="R70" si="28">SUM(J70,N70)</f>
        <v>0</v>
      </c>
      <c r="S70" s="62"/>
      <c r="T70" s="52"/>
      <c r="U70" s="52"/>
      <c r="V70" s="156">
        <f t="shared" ref="V70" si="29">SUM(K70,O70)</f>
        <v>0</v>
      </c>
      <c r="W70" s="165">
        <v>0</v>
      </c>
      <c r="X70" s="156">
        <f t="shared" ref="X70" si="30">SUM(V70/Q70*100)</f>
        <v>0</v>
      </c>
      <c r="Y70" s="162"/>
    </row>
    <row r="71" spans="1:25" ht="40.9" customHeight="1" x14ac:dyDescent="0.25">
      <c r="A71" s="3" t="s">
        <v>11</v>
      </c>
      <c r="B71" s="4" t="s">
        <v>24</v>
      </c>
      <c r="C71" s="4" t="s">
        <v>26</v>
      </c>
      <c r="D71" s="4"/>
      <c r="E71" s="4"/>
      <c r="F71" s="148" t="s">
        <v>247</v>
      </c>
      <c r="G71" s="80" t="s">
        <v>38</v>
      </c>
      <c r="H71" s="146" t="s">
        <v>97</v>
      </c>
      <c r="I71" s="79"/>
      <c r="J71" s="60">
        <f>SUM(J72)</f>
        <v>11484508.98</v>
      </c>
      <c r="K71" s="60">
        <f>SUM(K72)</f>
        <v>11192618.560000001</v>
      </c>
      <c r="L71" s="56">
        <f>SUM(K71/J71*100)</f>
        <v>97.458398783018765</v>
      </c>
      <c r="M71" s="56"/>
      <c r="N71" s="60">
        <f>SUM(N72:N77)</f>
        <v>146096.18</v>
      </c>
      <c r="O71" s="60">
        <f>SUM(O72:O77)</f>
        <v>146096.18</v>
      </c>
      <c r="P71" s="56">
        <f>SUM(O71/N71*100)</f>
        <v>100</v>
      </c>
      <c r="Q71" s="153">
        <f>SUM(Q72+Q78)</f>
        <v>16421434</v>
      </c>
      <c r="R71" s="153">
        <f>SUM(R72+R78)</f>
        <v>15467346.959999999</v>
      </c>
      <c r="S71" s="63"/>
      <c r="T71" s="59"/>
      <c r="U71" s="59"/>
      <c r="V71" s="153">
        <f>SUM(V72+V78)</f>
        <v>15430076.459999999</v>
      </c>
      <c r="W71" s="208">
        <f t="shared" si="26"/>
        <v>99.759037538264423</v>
      </c>
      <c r="X71" s="156">
        <f>SUM(V71/Q71*100)</f>
        <v>93.96302698046955</v>
      </c>
      <c r="Y71" s="231"/>
    </row>
    <row r="72" spans="1:25" ht="24" customHeight="1" x14ac:dyDescent="0.25">
      <c r="A72" s="3"/>
      <c r="B72" s="4"/>
      <c r="C72" s="4"/>
      <c r="D72" s="4"/>
      <c r="E72" s="4"/>
      <c r="F72" s="117" t="s">
        <v>141</v>
      </c>
      <c r="G72" s="80"/>
      <c r="H72" s="146" t="s">
        <v>98</v>
      </c>
      <c r="I72" s="80"/>
      <c r="J72" s="53">
        <f>SUM(J73:J77)</f>
        <v>11484508.98</v>
      </c>
      <c r="K72" s="53">
        <f>SUM(K73:K77)</f>
        <v>11192618.560000001</v>
      </c>
      <c r="L72" s="49">
        <f>SUM(K72/J72*100)</f>
        <v>97.458398783018765</v>
      </c>
      <c r="M72" s="49"/>
      <c r="N72" s="53">
        <v>0</v>
      </c>
      <c r="O72" s="53">
        <v>0</v>
      </c>
      <c r="P72" s="56">
        <v>0</v>
      </c>
      <c r="Q72" s="153">
        <f>SUM(Q73:Q77)</f>
        <v>9921434</v>
      </c>
      <c r="R72" s="153">
        <f>SUM(R73:R77)</f>
        <v>15313346.959999999</v>
      </c>
      <c r="S72" s="63"/>
      <c r="T72" s="59"/>
      <c r="U72" s="59"/>
      <c r="V72" s="153">
        <f>SUM(V73+V74+V76+V77)</f>
        <v>15276076.459999999</v>
      </c>
      <c r="W72" s="208">
        <f t="shared" si="26"/>
        <v>99.756614278398089</v>
      </c>
      <c r="X72" s="156">
        <f>SUM(V72/Q72*100)</f>
        <v>153.97044882826413</v>
      </c>
      <c r="Y72" s="232"/>
    </row>
    <row r="73" spans="1:25" ht="25.9" customHeight="1" x14ac:dyDescent="0.25">
      <c r="A73" s="3"/>
      <c r="B73" s="4"/>
      <c r="C73" s="4"/>
      <c r="D73" s="4"/>
      <c r="E73" s="4"/>
      <c r="F73" s="113" t="s">
        <v>58</v>
      </c>
      <c r="G73" s="80" t="s">
        <v>24</v>
      </c>
      <c r="H73" s="145" t="s">
        <v>100</v>
      </c>
      <c r="I73" s="80"/>
      <c r="J73" s="53">
        <v>25000</v>
      </c>
      <c r="K73" s="53">
        <v>25000</v>
      </c>
      <c r="L73" s="49">
        <f>SUM(K73/J73*100)</f>
        <v>100</v>
      </c>
      <c r="M73" s="49"/>
      <c r="N73" s="53"/>
      <c r="O73" s="53"/>
      <c r="P73" s="56"/>
      <c r="Q73" s="151">
        <v>150000</v>
      </c>
      <c r="R73" s="151">
        <v>149888.75</v>
      </c>
      <c r="S73" s="62"/>
      <c r="T73" s="52"/>
      <c r="U73" s="52"/>
      <c r="V73" s="156">
        <v>149888.75</v>
      </c>
      <c r="W73" s="165">
        <f t="shared" si="26"/>
        <v>100</v>
      </c>
      <c r="X73" s="156">
        <f t="shared" ref="X73:X74" si="31">SUM(V73/Q73*100)</f>
        <v>99.92583333333333</v>
      </c>
      <c r="Y73" s="162"/>
    </row>
    <row r="74" spans="1:25" ht="75" customHeight="1" x14ac:dyDescent="0.25">
      <c r="A74" s="3"/>
      <c r="B74" s="4"/>
      <c r="C74" s="4"/>
      <c r="D74" s="4"/>
      <c r="E74" s="4"/>
      <c r="F74" s="113" t="s">
        <v>42</v>
      </c>
      <c r="G74" s="80" t="s">
        <v>24</v>
      </c>
      <c r="H74" s="145" t="s">
        <v>99</v>
      </c>
      <c r="I74" s="80"/>
      <c r="J74" s="53">
        <v>5729016.6299999999</v>
      </c>
      <c r="K74" s="53">
        <v>5583071.4199999999</v>
      </c>
      <c r="L74" s="49">
        <f>SUM(K74/J74*100)</f>
        <v>97.452525984376479</v>
      </c>
      <c r="M74" s="49"/>
      <c r="N74" s="53">
        <v>0</v>
      </c>
      <c r="O74" s="53">
        <v>0</v>
      </c>
      <c r="P74" s="56">
        <v>0</v>
      </c>
      <c r="Q74" s="151">
        <v>9601731.9800000004</v>
      </c>
      <c r="R74" s="151">
        <v>14993756.189999999</v>
      </c>
      <c r="S74" s="62"/>
      <c r="T74" s="52"/>
      <c r="U74" s="52"/>
      <c r="V74" s="156">
        <v>14956485.689999999</v>
      </c>
      <c r="W74" s="165">
        <f t="shared" si="26"/>
        <v>99.751426530298943</v>
      </c>
      <c r="X74" s="156">
        <f t="shared" si="31"/>
        <v>155.76862300628389</v>
      </c>
      <c r="Y74" s="162"/>
    </row>
    <row r="75" spans="1:25" ht="0.75" hidden="1" customHeight="1" x14ac:dyDescent="0.25">
      <c r="A75" s="3"/>
      <c r="B75" s="4"/>
      <c r="C75" s="4"/>
      <c r="D75" s="4"/>
      <c r="E75" s="4"/>
      <c r="F75" s="76" t="s">
        <v>263</v>
      </c>
      <c r="G75" s="80" t="s">
        <v>24</v>
      </c>
      <c r="H75" s="145" t="s">
        <v>264</v>
      </c>
      <c r="I75" s="80"/>
      <c r="J75" s="53">
        <v>0</v>
      </c>
      <c r="K75" s="53">
        <v>0</v>
      </c>
      <c r="L75" s="49">
        <v>0</v>
      </c>
      <c r="M75" s="49"/>
      <c r="N75" s="53">
        <v>146096.18</v>
      </c>
      <c r="O75" s="53">
        <v>146096.18</v>
      </c>
      <c r="P75" s="49">
        <f>SUM(O75/N75*100)</f>
        <v>100</v>
      </c>
      <c r="Q75" s="49">
        <v>0</v>
      </c>
      <c r="R75" s="49">
        <v>0</v>
      </c>
      <c r="S75" s="62"/>
      <c r="T75" s="52"/>
      <c r="U75" s="52"/>
      <c r="V75" s="53">
        <v>0</v>
      </c>
      <c r="W75" s="165">
        <v>0</v>
      </c>
      <c r="X75" s="156">
        <v>0</v>
      </c>
      <c r="Y75" s="162"/>
    </row>
    <row r="76" spans="1:25" ht="75" customHeight="1" x14ac:dyDescent="0.25">
      <c r="A76" s="3"/>
      <c r="B76" s="4"/>
      <c r="C76" s="4"/>
      <c r="D76" s="4"/>
      <c r="E76" s="4"/>
      <c r="F76" s="113" t="s">
        <v>263</v>
      </c>
      <c r="G76" s="80" t="s">
        <v>24</v>
      </c>
      <c r="H76" s="145" t="s">
        <v>264</v>
      </c>
      <c r="I76" s="80"/>
      <c r="J76" s="53">
        <v>5729016.6299999999</v>
      </c>
      <c r="K76" s="53">
        <v>5583071.4199999999</v>
      </c>
      <c r="L76" s="49">
        <f>SUM(K76/J76*100)</f>
        <v>97.452525984376479</v>
      </c>
      <c r="M76" s="49"/>
      <c r="N76" s="53">
        <v>0</v>
      </c>
      <c r="O76" s="53">
        <v>0</v>
      </c>
      <c r="P76" s="56">
        <v>0</v>
      </c>
      <c r="Q76" s="151">
        <v>168005</v>
      </c>
      <c r="R76" s="151">
        <v>168005</v>
      </c>
      <c r="S76" s="62"/>
      <c r="T76" s="52"/>
      <c r="U76" s="52"/>
      <c r="V76" s="156">
        <v>168005</v>
      </c>
      <c r="W76" s="165">
        <f t="shared" ref="W76:W77" si="32">SUM(V76/R76*100)</f>
        <v>100</v>
      </c>
      <c r="X76" s="156">
        <f t="shared" ref="X76" si="33">SUM(V76/Q76*100)</f>
        <v>100</v>
      </c>
      <c r="Y76" s="162"/>
    </row>
    <row r="77" spans="1:25" ht="37.5" customHeight="1" x14ac:dyDescent="0.25">
      <c r="A77" s="3"/>
      <c r="B77" s="4"/>
      <c r="C77" s="4"/>
      <c r="D77" s="4"/>
      <c r="E77" s="4"/>
      <c r="F77" s="113" t="s">
        <v>360</v>
      </c>
      <c r="G77" s="80" t="s">
        <v>24</v>
      </c>
      <c r="H77" s="145" t="s">
        <v>386</v>
      </c>
      <c r="I77" s="80"/>
      <c r="J77" s="53">
        <v>1475.72</v>
      </c>
      <c r="K77" s="53">
        <v>1475.72</v>
      </c>
      <c r="L77" s="49">
        <f t="shared" ref="L77:L80" si="34">SUM(K77/J77*100)</f>
        <v>100</v>
      </c>
      <c r="M77" s="49"/>
      <c r="N77" s="53">
        <v>0</v>
      </c>
      <c r="O77" s="53">
        <v>0</v>
      </c>
      <c r="P77" s="49">
        <v>0</v>
      </c>
      <c r="Q77" s="151">
        <v>1697.02</v>
      </c>
      <c r="R77" s="151">
        <v>1697.02</v>
      </c>
      <c r="S77" s="62"/>
      <c r="T77" s="52"/>
      <c r="U77" s="52"/>
      <c r="V77" s="156">
        <v>1697.02</v>
      </c>
      <c r="W77" s="165">
        <f t="shared" si="32"/>
        <v>100</v>
      </c>
      <c r="X77" s="156">
        <f t="shared" ref="X77:X80" si="35">SUM(V77/Q77*100)</f>
        <v>100</v>
      </c>
      <c r="Y77" s="162"/>
    </row>
    <row r="78" spans="1:25" ht="33.75" customHeight="1" x14ac:dyDescent="0.25">
      <c r="A78" s="3"/>
      <c r="B78" s="4"/>
      <c r="C78" s="4"/>
      <c r="D78" s="4"/>
      <c r="E78" s="4"/>
      <c r="F78" s="157" t="s">
        <v>598</v>
      </c>
      <c r="G78" s="73"/>
      <c r="H78" s="146" t="s">
        <v>599</v>
      </c>
      <c r="I78" s="53">
        <f>SUM(I79)</f>
        <v>1465800.8</v>
      </c>
      <c r="J78" s="53"/>
      <c r="K78" s="53"/>
      <c r="L78" s="49"/>
      <c r="M78" s="49"/>
      <c r="N78" s="53"/>
      <c r="O78" s="53"/>
      <c r="P78" s="49"/>
      <c r="Q78" s="153">
        <f>SUM(Q79)</f>
        <v>6500000</v>
      </c>
      <c r="R78" s="153">
        <f>SUM(R79)</f>
        <v>154000</v>
      </c>
      <c r="S78" s="62"/>
      <c r="T78" s="52"/>
      <c r="U78" s="52"/>
      <c r="V78" s="153">
        <f>SUM(V79)</f>
        <v>154000</v>
      </c>
      <c r="W78" s="156">
        <f t="shared" ref="W78:W79" si="36">SUM(V78/R78*100)</f>
        <v>100</v>
      </c>
      <c r="X78" s="156">
        <f t="shared" si="35"/>
        <v>2.3692307692307693</v>
      </c>
      <c r="Y78" s="238"/>
    </row>
    <row r="79" spans="1:25" ht="36" customHeight="1" x14ac:dyDescent="0.25">
      <c r="A79" s="3"/>
      <c r="B79" s="4"/>
      <c r="C79" s="4"/>
      <c r="D79" s="4"/>
      <c r="E79" s="4"/>
      <c r="F79" s="158" t="s">
        <v>600</v>
      </c>
      <c r="G79" s="73"/>
      <c r="H79" s="145" t="s">
        <v>601</v>
      </c>
      <c r="I79" s="53">
        <v>1465800.8</v>
      </c>
      <c r="J79" s="53"/>
      <c r="K79" s="53"/>
      <c r="L79" s="49"/>
      <c r="M79" s="49"/>
      <c r="N79" s="53"/>
      <c r="O79" s="53"/>
      <c r="P79" s="49"/>
      <c r="Q79" s="151">
        <v>6500000</v>
      </c>
      <c r="R79" s="151">
        <v>154000</v>
      </c>
      <c r="S79" s="62"/>
      <c r="T79" s="52"/>
      <c r="U79" s="52"/>
      <c r="V79" s="156">
        <v>154000</v>
      </c>
      <c r="W79" s="156">
        <f t="shared" si="36"/>
        <v>100</v>
      </c>
      <c r="X79" s="156">
        <f t="shared" si="35"/>
        <v>2.3692307692307693</v>
      </c>
      <c r="Y79" s="239"/>
    </row>
    <row r="80" spans="1:25" ht="42" customHeight="1" x14ac:dyDescent="0.25">
      <c r="A80" s="3"/>
      <c r="B80" s="4"/>
      <c r="C80" s="4" t="s">
        <v>32</v>
      </c>
      <c r="D80" s="4"/>
      <c r="E80" s="4"/>
      <c r="F80" s="148" t="s">
        <v>248</v>
      </c>
      <c r="G80" s="80" t="s">
        <v>24</v>
      </c>
      <c r="H80" s="146" t="s">
        <v>101</v>
      </c>
      <c r="I80" s="146"/>
      <c r="J80" s="160" t="e">
        <f>SUM(#REF!,#REF!)</f>
        <v>#REF!</v>
      </c>
      <c r="K80" s="160" t="e">
        <f>SUM(#REF!,#REF!)</f>
        <v>#REF!</v>
      </c>
      <c r="L80" s="153" t="e">
        <f t="shared" si="34"/>
        <v>#REF!</v>
      </c>
      <c r="M80" s="153"/>
      <c r="N80" s="156">
        <v>0</v>
      </c>
      <c r="O80" s="156">
        <v>0</v>
      </c>
      <c r="P80" s="153">
        <v>0</v>
      </c>
      <c r="Q80" s="153">
        <f>SUM(Q82+Q84)</f>
        <v>500000</v>
      </c>
      <c r="R80" s="153">
        <f>SUM(R82+R84)</f>
        <v>1270570.25</v>
      </c>
      <c r="S80" s="63"/>
      <c r="T80" s="59"/>
      <c r="U80" s="59"/>
      <c r="V80" s="153">
        <f>SUM(V82+V84)</f>
        <v>1270570.25</v>
      </c>
      <c r="W80" s="208">
        <f t="shared" ref="W80:W95" si="37">SUM(V80/R80*100)</f>
        <v>100</v>
      </c>
      <c r="X80" s="156">
        <f t="shared" si="35"/>
        <v>254.11404999999999</v>
      </c>
      <c r="Y80" s="172"/>
    </row>
    <row r="81" spans="1:25" ht="31.9" hidden="1" customHeight="1" x14ac:dyDescent="0.25">
      <c r="A81" s="3"/>
      <c r="B81" s="4"/>
      <c r="C81" s="4"/>
      <c r="D81" s="4"/>
      <c r="E81" s="4"/>
      <c r="F81" s="113" t="s">
        <v>265</v>
      </c>
      <c r="G81" s="79"/>
      <c r="H81" s="145" t="s">
        <v>266</v>
      </c>
      <c r="I81" s="145"/>
      <c r="J81" s="156">
        <v>0</v>
      </c>
      <c r="K81" s="156"/>
      <c r="L81" s="151"/>
      <c r="M81" s="151"/>
      <c r="N81" s="156"/>
      <c r="O81" s="156"/>
      <c r="P81" s="153"/>
      <c r="Q81" s="153"/>
      <c r="R81" s="151">
        <f>SUM(J81,N81)</f>
        <v>0</v>
      </c>
      <c r="S81" s="62"/>
      <c r="T81" s="52"/>
      <c r="U81" s="52"/>
      <c r="V81" s="53">
        <f t="shared" ref="V81" si="38">SUM(K81,O81)</f>
        <v>0</v>
      </c>
      <c r="W81" s="165" t="e">
        <f t="shared" si="37"/>
        <v>#DIV/0!</v>
      </c>
      <c r="X81" s="209"/>
      <c r="Y81" s="233"/>
    </row>
    <row r="82" spans="1:25" ht="31.9" customHeight="1" x14ac:dyDescent="0.25">
      <c r="A82" s="3"/>
      <c r="B82" s="4"/>
      <c r="C82" s="4"/>
      <c r="D82" s="4"/>
      <c r="E82" s="4"/>
      <c r="F82" s="117" t="s">
        <v>142</v>
      </c>
      <c r="G82" s="80"/>
      <c r="H82" s="145" t="s">
        <v>102</v>
      </c>
      <c r="I82" s="145"/>
      <c r="J82" s="156">
        <f>SUM(J83)</f>
        <v>12832</v>
      </c>
      <c r="K82" s="156">
        <f>SUM(K83)</f>
        <v>12832</v>
      </c>
      <c r="L82" s="151">
        <f t="shared" ref="L82:L83" si="39">SUM(K82/J82*100)</f>
        <v>100</v>
      </c>
      <c r="M82" s="151"/>
      <c r="N82" s="156">
        <v>0</v>
      </c>
      <c r="O82" s="156">
        <v>0</v>
      </c>
      <c r="P82" s="153">
        <v>0</v>
      </c>
      <c r="Q82" s="151">
        <f>SUM(Q83)</f>
        <v>150000</v>
      </c>
      <c r="R82" s="151">
        <f>SUM(R83)</f>
        <v>470570.25</v>
      </c>
      <c r="S82" s="62"/>
      <c r="T82" s="52"/>
      <c r="U82" s="52"/>
      <c r="V82" s="156">
        <f>SUM(V83)</f>
        <v>470570.25</v>
      </c>
      <c r="W82" s="165">
        <f t="shared" ref="W82:W83" si="40">SUM(V82/R82*100)</f>
        <v>100</v>
      </c>
      <c r="X82" s="156">
        <f t="shared" ref="X82:X83" si="41">SUM(V82/Q82*100)</f>
        <v>313.71349999999995</v>
      </c>
      <c r="Y82" s="231"/>
    </row>
    <row r="83" spans="1:25" ht="60.75" customHeight="1" x14ac:dyDescent="0.25">
      <c r="A83" s="3"/>
      <c r="B83" s="4"/>
      <c r="C83" s="4"/>
      <c r="D83" s="4"/>
      <c r="E83" s="4"/>
      <c r="F83" s="113" t="s">
        <v>59</v>
      </c>
      <c r="G83" s="80" t="s">
        <v>24</v>
      </c>
      <c r="H83" s="145" t="s">
        <v>103</v>
      </c>
      <c r="I83" s="145"/>
      <c r="J83" s="156">
        <v>12832</v>
      </c>
      <c r="K83" s="156">
        <v>12832</v>
      </c>
      <c r="L83" s="151">
        <f t="shared" si="39"/>
        <v>100</v>
      </c>
      <c r="M83" s="151"/>
      <c r="N83" s="156">
        <v>0</v>
      </c>
      <c r="O83" s="156">
        <v>0</v>
      </c>
      <c r="P83" s="153">
        <v>0</v>
      </c>
      <c r="Q83" s="151">
        <v>150000</v>
      </c>
      <c r="R83" s="151">
        <v>470570.25</v>
      </c>
      <c r="S83" s="62"/>
      <c r="T83" s="52"/>
      <c r="U83" s="52"/>
      <c r="V83" s="156">
        <v>470570.25</v>
      </c>
      <c r="W83" s="165">
        <f t="shared" si="40"/>
        <v>100</v>
      </c>
      <c r="X83" s="156">
        <f t="shared" si="41"/>
        <v>313.71349999999995</v>
      </c>
      <c r="Y83" s="232"/>
    </row>
    <row r="84" spans="1:25" ht="31.9" customHeight="1" x14ac:dyDescent="0.25">
      <c r="A84" s="3"/>
      <c r="B84" s="4"/>
      <c r="C84" s="4"/>
      <c r="D84" s="4"/>
      <c r="E84" s="4"/>
      <c r="F84" s="117" t="s">
        <v>144</v>
      </c>
      <c r="G84" s="79"/>
      <c r="H84" s="145" t="s">
        <v>145</v>
      </c>
      <c r="I84" s="145"/>
      <c r="J84" s="156">
        <f>SUM(J85:J88)</f>
        <v>3611646.73</v>
      </c>
      <c r="K84" s="156">
        <f>SUM(K85)</f>
        <v>82033.59</v>
      </c>
      <c r="L84" s="151">
        <f t="shared" ref="L84:L85" si="42">SUM(K84/J84*100)</f>
        <v>2.2713625150154151</v>
      </c>
      <c r="M84" s="151"/>
      <c r="N84" s="156">
        <v>0</v>
      </c>
      <c r="O84" s="156">
        <v>0</v>
      </c>
      <c r="P84" s="153">
        <v>0</v>
      </c>
      <c r="Q84" s="151">
        <f>SUM(Q85:Q87)</f>
        <v>350000</v>
      </c>
      <c r="R84" s="151">
        <f>SUM(R85:R87)</f>
        <v>800000</v>
      </c>
      <c r="S84" s="62"/>
      <c r="T84" s="52"/>
      <c r="U84" s="52"/>
      <c r="V84" s="151">
        <f>SUM(V85)</f>
        <v>800000</v>
      </c>
      <c r="W84" s="165">
        <f t="shared" ref="W84:W85" si="43">SUM(V84/R84*100)</f>
        <v>100</v>
      </c>
      <c r="X84" s="156">
        <f t="shared" ref="X84:X87" si="44">SUM(V84/Q84*100)</f>
        <v>228.57142857142856</v>
      </c>
      <c r="Y84" s="162"/>
    </row>
    <row r="85" spans="1:25" ht="78" customHeight="1" x14ac:dyDescent="0.25">
      <c r="A85" s="3"/>
      <c r="B85" s="4"/>
      <c r="C85" s="4"/>
      <c r="D85" s="4"/>
      <c r="E85" s="4"/>
      <c r="F85" s="113" t="s">
        <v>195</v>
      </c>
      <c r="G85" s="79"/>
      <c r="H85" s="145" t="s">
        <v>146</v>
      </c>
      <c r="I85" s="145"/>
      <c r="J85" s="156">
        <v>82033.59</v>
      </c>
      <c r="K85" s="156">
        <v>82033.59</v>
      </c>
      <c r="L85" s="151">
        <f t="shared" si="42"/>
        <v>100</v>
      </c>
      <c r="M85" s="151"/>
      <c r="N85" s="156">
        <v>0</v>
      </c>
      <c r="O85" s="156">
        <v>0</v>
      </c>
      <c r="P85" s="153">
        <v>0</v>
      </c>
      <c r="Q85" s="151">
        <v>350000</v>
      </c>
      <c r="R85" s="151">
        <v>800000</v>
      </c>
      <c r="S85" s="62"/>
      <c r="T85" s="52"/>
      <c r="U85" s="52"/>
      <c r="V85" s="156">
        <v>800000</v>
      </c>
      <c r="W85" s="165">
        <f t="shared" si="43"/>
        <v>100</v>
      </c>
      <c r="X85" s="156">
        <f t="shared" si="44"/>
        <v>228.57142857142856</v>
      </c>
      <c r="Y85" s="162"/>
    </row>
    <row r="86" spans="1:25" ht="93" hidden="1" customHeight="1" x14ac:dyDescent="0.25">
      <c r="A86" s="3"/>
      <c r="B86" s="4"/>
      <c r="C86" s="4"/>
      <c r="D86" s="4"/>
      <c r="E86" s="4"/>
      <c r="F86" s="113" t="s">
        <v>502</v>
      </c>
      <c r="G86" s="79"/>
      <c r="H86" s="80" t="s">
        <v>602</v>
      </c>
      <c r="I86" s="80"/>
      <c r="J86" s="53"/>
      <c r="K86" s="53"/>
      <c r="L86" s="49"/>
      <c r="M86" s="49"/>
      <c r="N86" s="53"/>
      <c r="O86" s="53"/>
      <c r="P86" s="56"/>
      <c r="Q86" s="49" t="s">
        <v>661</v>
      </c>
      <c r="R86" s="49" t="s">
        <v>661</v>
      </c>
      <c r="S86" s="62"/>
      <c r="T86" s="52"/>
      <c r="U86" s="52"/>
      <c r="V86" s="53">
        <v>992225.94</v>
      </c>
      <c r="W86" s="165" t="e">
        <f t="shared" ref="W86:W87" si="45">SUM(V86/R86*100)</f>
        <v>#VALUE!</v>
      </c>
      <c r="X86" s="156" t="e">
        <f t="shared" si="44"/>
        <v>#VALUE!</v>
      </c>
      <c r="Y86" s="162" t="s">
        <v>627</v>
      </c>
    </row>
    <row r="87" spans="1:25" ht="68.45" hidden="1" customHeight="1" x14ac:dyDescent="0.25">
      <c r="A87" s="3"/>
      <c r="B87" s="4"/>
      <c r="C87" s="4"/>
      <c r="D87" s="4"/>
      <c r="E87" s="4"/>
      <c r="F87" s="113" t="s">
        <v>502</v>
      </c>
      <c r="G87" s="79"/>
      <c r="H87" s="80" t="s">
        <v>602</v>
      </c>
      <c r="I87" s="80"/>
      <c r="J87" s="53"/>
      <c r="K87" s="53"/>
      <c r="L87" s="49"/>
      <c r="M87" s="49"/>
      <c r="N87" s="53"/>
      <c r="O87" s="53"/>
      <c r="P87" s="56"/>
      <c r="Q87" s="49" t="s">
        <v>661</v>
      </c>
      <c r="R87" s="49" t="s">
        <v>661</v>
      </c>
      <c r="S87" s="62"/>
      <c r="T87" s="52"/>
      <c r="U87" s="52"/>
      <c r="V87" s="53">
        <v>10022.48</v>
      </c>
      <c r="W87" s="165" t="e">
        <f t="shared" si="45"/>
        <v>#VALUE!</v>
      </c>
      <c r="X87" s="156" t="e">
        <f t="shared" si="44"/>
        <v>#VALUE!</v>
      </c>
      <c r="Y87" s="162" t="s">
        <v>626</v>
      </c>
    </row>
    <row r="88" spans="1:25" ht="44.25" customHeight="1" x14ac:dyDescent="0.25">
      <c r="A88" s="3"/>
      <c r="B88" s="4"/>
      <c r="C88" s="4"/>
      <c r="D88" s="4"/>
      <c r="E88" s="4"/>
      <c r="F88" s="148" t="s">
        <v>143</v>
      </c>
      <c r="G88" s="80" t="s">
        <v>24</v>
      </c>
      <c r="H88" s="146" t="s">
        <v>662</v>
      </c>
      <c r="I88" s="79"/>
      <c r="J88" s="60">
        <f>SUM(J89)</f>
        <v>3529613.14</v>
      </c>
      <c r="K88" s="60">
        <f>SUM(K89)</f>
        <v>3524112.51</v>
      </c>
      <c r="L88" s="49">
        <f>SUM(K88/J88*100)</f>
        <v>99.844157708456393</v>
      </c>
      <c r="M88" s="49"/>
      <c r="N88" s="53">
        <v>0</v>
      </c>
      <c r="O88" s="53">
        <v>0</v>
      </c>
      <c r="P88" s="56">
        <v>0</v>
      </c>
      <c r="Q88" s="153">
        <f>SUM(Q89)</f>
        <v>5000000</v>
      </c>
      <c r="R88" s="153">
        <f>SUM(R89)</f>
        <v>5470581.6100000003</v>
      </c>
      <c r="S88" s="62"/>
      <c r="T88" s="52"/>
      <c r="U88" s="52"/>
      <c r="V88" s="153">
        <f>SUM(V89)</f>
        <v>5467864.1200000001</v>
      </c>
      <c r="W88" s="208">
        <f t="shared" si="37"/>
        <v>99.950325391453205</v>
      </c>
      <c r="X88" s="156">
        <f>SUM(V88/Q88*100)</f>
        <v>109.3572824</v>
      </c>
      <c r="Y88" s="162"/>
    </row>
    <row r="89" spans="1:25" ht="58.5" customHeight="1" x14ac:dyDescent="0.25">
      <c r="A89" s="3"/>
      <c r="B89" s="4"/>
      <c r="C89" s="4"/>
      <c r="D89" s="4"/>
      <c r="E89" s="4"/>
      <c r="F89" s="113" t="s">
        <v>42</v>
      </c>
      <c r="G89" s="80" t="s">
        <v>24</v>
      </c>
      <c r="H89" s="145" t="s">
        <v>362</v>
      </c>
      <c r="I89" s="80"/>
      <c r="J89" s="53">
        <v>3529613.14</v>
      </c>
      <c r="K89" s="53">
        <v>3524112.51</v>
      </c>
      <c r="L89" s="49">
        <f>SUM(K89/J89*100)</f>
        <v>99.844157708456393</v>
      </c>
      <c r="M89" s="49"/>
      <c r="N89" s="53">
        <v>0</v>
      </c>
      <c r="O89" s="53">
        <v>0</v>
      </c>
      <c r="P89" s="56">
        <v>0</v>
      </c>
      <c r="Q89" s="151">
        <v>5000000</v>
      </c>
      <c r="R89" s="151">
        <v>5470581.6100000003</v>
      </c>
      <c r="S89" s="62"/>
      <c r="T89" s="52"/>
      <c r="U89" s="52"/>
      <c r="V89" s="156">
        <v>5467864.1200000001</v>
      </c>
      <c r="W89" s="165">
        <f t="shared" si="37"/>
        <v>99.950325391453205</v>
      </c>
      <c r="X89" s="156">
        <f>SUM(V89/Q89*100)</f>
        <v>109.3572824</v>
      </c>
      <c r="Y89" s="162"/>
    </row>
    <row r="90" spans="1:25" ht="60" customHeight="1" x14ac:dyDescent="0.25">
      <c r="A90" s="3"/>
      <c r="B90" s="4"/>
      <c r="C90" s="4"/>
      <c r="D90" s="4"/>
      <c r="E90" s="4"/>
      <c r="F90" s="159" t="s">
        <v>603</v>
      </c>
      <c r="G90" s="73"/>
      <c r="H90" s="146" t="s">
        <v>604</v>
      </c>
      <c r="I90" s="145"/>
      <c r="J90" s="156"/>
      <c r="K90" s="156"/>
      <c r="L90" s="151"/>
      <c r="M90" s="151"/>
      <c r="N90" s="156"/>
      <c r="O90" s="156"/>
      <c r="P90" s="153"/>
      <c r="Q90" s="151">
        <v>0</v>
      </c>
      <c r="R90" s="153">
        <f>SUM(R91)</f>
        <v>630000</v>
      </c>
      <c r="S90" s="62"/>
      <c r="T90" s="52"/>
      <c r="U90" s="52"/>
      <c r="V90" s="153">
        <f>SUM(V91)</f>
        <v>630000</v>
      </c>
      <c r="W90" s="208">
        <f t="shared" si="37"/>
        <v>100</v>
      </c>
      <c r="X90" s="156">
        <v>0</v>
      </c>
      <c r="Y90" s="231"/>
    </row>
    <row r="91" spans="1:25" ht="61.5" customHeight="1" x14ac:dyDescent="0.25">
      <c r="A91" s="3"/>
      <c r="B91" s="4"/>
      <c r="C91" s="4"/>
      <c r="D91" s="4"/>
      <c r="E91" s="4"/>
      <c r="F91" s="114" t="s">
        <v>605</v>
      </c>
      <c r="G91" s="73"/>
      <c r="H91" s="143" t="s">
        <v>606</v>
      </c>
      <c r="I91" s="145"/>
      <c r="J91" s="156"/>
      <c r="K91" s="156"/>
      <c r="L91" s="151"/>
      <c r="M91" s="151"/>
      <c r="N91" s="156"/>
      <c r="O91" s="156"/>
      <c r="P91" s="153"/>
      <c r="Q91" s="151">
        <v>0</v>
      </c>
      <c r="R91" s="151">
        <v>630000</v>
      </c>
      <c r="S91" s="62"/>
      <c r="T91" s="52"/>
      <c r="U91" s="52"/>
      <c r="V91" s="156">
        <v>630000</v>
      </c>
      <c r="W91" s="165">
        <f t="shared" si="37"/>
        <v>100</v>
      </c>
      <c r="X91" s="156">
        <v>0</v>
      </c>
      <c r="Y91" s="232"/>
    </row>
    <row r="92" spans="1:25" ht="60" customHeight="1" x14ac:dyDescent="0.25">
      <c r="A92" s="3"/>
      <c r="B92" s="4"/>
      <c r="C92" s="4"/>
      <c r="D92" s="4"/>
      <c r="E92" s="4"/>
      <c r="F92" s="159" t="s">
        <v>663</v>
      </c>
      <c r="G92" s="73"/>
      <c r="H92" s="146" t="s">
        <v>664</v>
      </c>
      <c r="I92" s="145"/>
      <c r="J92" s="156"/>
      <c r="K92" s="156"/>
      <c r="L92" s="151"/>
      <c r="M92" s="151"/>
      <c r="N92" s="156"/>
      <c r="O92" s="156"/>
      <c r="P92" s="153"/>
      <c r="Q92" s="151">
        <v>0</v>
      </c>
      <c r="R92" s="153">
        <f>SUM(R93:R94)</f>
        <v>365607.81</v>
      </c>
      <c r="S92" s="62"/>
      <c r="T92" s="52"/>
      <c r="U92" s="52"/>
      <c r="V92" s="153">
        <f>SUM(V93+V94)</f>
        <v>365607.81</v>
      </c>
      <c r="W92" s="208">
        <f t="shared" ref="W92:W93" si="46">SUM(V92/R92*100)</f>
        <v>100</v>
      </c>
      <c r="X92" s="156">
        <v>0</v>
      </c>
      <c r="Y92" s="231"/>
    </row>
    <row r="93" spans="1:25" ht="61.5" customHeight="1" x14ac:dyDescent="0.25">
      <c r="A93" s="3"/>
      <c r="B93" s="4"/>
      <c r="C93" s="4"/>
      <c r="D93" s="4"/>
      <c r="E93" s="4"/>
      <c r="F93" s="114" t="s">
        <v>665</v>
      </c>
      <c r="G93" s="73"/>
      <c r="H93" s="143" t="s">
        <v>666</v>
      </c>
      <c r="I93" s="145"/>
      <c r="J93" s="156"/>
      <c r="K93" s="156"/>
      <c r="L93" s="151"/>
      <c r="M93" s="151"/>
      <c r="N93" s="156"/>
      <c r="O93" s="156"/>
      <c r="P93" s="153"/>
      <c r="Q93" s="151">
        <v>0</v>
      </c>
      <c r="R93" s="151">
        <v>100000</v>
      </c>
      <c r="S93" s="62"/>
      <c r="T93" s="52"/>
      <c r="U93" s="52"/>
      <c r="V93" s="156">
        <v>100000</v>
      </c>
      <c r="W93" s="165">
        <f t="shared" si="46"/>
        <v>100</v>
      </c>
      <c r="X93" s="156">
        <v>0</v>
      </c>
      <c r="Y93" s="232"/>
    </row>
    <row r="94" spans="1:25" ht="61.5" customHeight="1" x14ac:dyDescent="0.25">
      <c r="A94" s="3"/>
      <c r="B94" s="4"/>
      <c r="C94" s="4"/>
      <c r="D94" s="4"/>
      <c r="E94" s="4"/>
      <c r="F94" s="114" t="s">
        <v>665</v>
      </c>
      <c r="G94" s="73"/>
      <c r="H94" s="143" t="s">
        <v>667</v>
      </c>
      <c r="I94" s="145"/>
      <c r="J94" s="156"/>
      <c r="K94" s="156"/>
      <c r="L94" s="151"/>
      <c r="M94" s="151"/>
      <c r="N94" s="156"/>
      <c r="O94" s="156"/>
      <c r="P94" s="153"/>
      <c r="Q94" s="151">
        <v>0</v>
      </c>
      <c r="R94" s="151">
        <v>265607.81</v>
      </c>
      <c r="S94" s="62"/>
      <c r="T94" s="52"/>
      <c r="U94" s="52"/>
      <c r="V94" s="156">
        <v>265607.81</v>
      </c>
      <c r="W94" s="165">
        <f t="shared" ref="W94" si="47">SUM(V94/R94*100)</f>
        <v>100</v>
      </c>
      <c r="X94" s="156">
        <v>0</v>
      </c>
      <c r="Y94" s="237"/>
    </row>
    <row r="95" spans="1:25" ht="42.75" x14ac:dyDescent="0.25">
      <c r="A95" s="6" t="s">
        <v>12</v>
      </c>
      <c r="B95" s="4"/>
      <c r="C95" s="4"/>
      <c r="D95" s="4"/>
      <c r="E95" s="4"/>
      <c r="F95" s="119" t="s">
        <v>249</v>
      </c>
      <c r="G95" s="79" t="s">
        <v>38</v>
      </c>
      <c r="H95" s="146" t="s">
        <v>104</v>
      </c>
      <c r="I95" s="79"/>
      <c r="J95" s="60">
        <f>SUM(J100+J102+J104+J108+J110+J115+J117)</f>
        <v>5513676.79</v>
      </c>
      <c r="K95" s="60">
        <f>SUM(K100+K102+K104+K108+K110+K115+K117)</f>
        <v>5486677.2999999998</v>
      </c>
      <c r="L95" s="56">
        <f>SUM(K95/J95*100)</f>
        <v>99.510317869031269</v>
      </c>
      <c r="M95" s="56"/>
      <c r="N95" s="60">
        <f>SUM(N100+N102+N104+N108+N110+N115+N117)</f>
        <v>16945440</v>
      </c>
      <c r="O95" s="60">
        <f>SUM(O100+O102+O104+O108+O110+O115+O117)</f>
        <v>7352086.9100000001</v>
      </c>
      <c r="P95" s="56">
        <f t="shared" ref="P95" si="48">SUM(O95/N95*100)</f>
        <v>43.386816217224222</v>
      </c>
      <c r="Q95" s="153">
        <f>SUM(Q100+Q102+Q104+Q108+Q110+Q115+Q117)</f>
        <v>14457969.32</v>
      </c>
      <c r="R95" s="160">
        <f>SUM(R100+R102+R104+R108+R110+R115+R117+R120+R122)</f>
        <v>41922395.850000001</v>
      </c>
      <c r="S95" s="160">
        <f t="shared" ref="S95:U95" si="49">SUM(S100+S102+S104+S108+S110+S115+S117+S120+S122)</f>
        <v>0</v>
      </c>
      <c r="T95" s="160">
        <f t="shared" si="49"/>
        <v>0</v>
      </c>
      <c r="U95" s="160">
        <f t="shared" si="49"/>
        <v>0</v>
      </c>
      <c r="V95" s="160">
        <f>SUM(V100+V102+V104+V117+V122)</f>
        <v>41348538.540000007</v>
      </c>
      <c r="W95" s="208">
        <f t="shared" si="37"/>
        <v>98.631143811405053</v>
      </c>
      <c r="X95" s="156">
        <f>SUM(V95/Q95*100)</f>
        <v>285.99132855263247</v>
      </c>
      <c r="Y95" s="162"/>
    </row>
    <row r="96" spans="1:25" hidden="1" x14ac:dyDescent="0.25">
      <c r="A96" s="6"/>
      <c r="B96" s="4"/>
      <c r="C96" s="4"/>
      <c r="D96" s="4"/>
      <c r="E96" s="4"/>
      <c r="F96" s="126" t="s">
        <v>35</v>
      </c>
      <c r="G96" s="79" t="s">
        <v>28</v>
      </c>
      <c r="H96" s="79" t="s">
        <v>56</v>
      </c>
      <c r="I96" s="79"/>
      <c r="J96" s="60">
        <f>SUM(J97)</f>
        <v>0</v>
      </c>
      <c r="K96" s="60"/>
      <c r="L96" s="60"/>
      <c r="M96" s="60"/>
      <c r="N96" s="60"/>
      <c r="O96" s="60"/>
      <c r="P96" s="60"/>
      <c r="Q96" s="60"/>
      <c r="R96" s="56">
        <f>SUM(R97)</f>
        <v>335</v>
      </c>
      <c r="S96" s="62"/>
      <c r="T96" s="52"/>
      <c r="U96" s="52"/>
      <c r="V96" s="62"/>
      <c r="W96" s="209"/>
      <c r="X96" s="209"/>
      <c r="Y96" s="233"/>
    </row>
    <row r="97" spans="1:25" ht="25.5" hidden="1" x14ac:dyDescent="0.25">
      <c r="A97" s="6"/>
      <c r="B97" s="4"/>
      <c r="C97" s="4"/>
      <c r="D97" s="4"/>
      <c r="E97" s="4"/>
      <c r="F97" s="127" t="s">
        <v>60</v>
      </c>
      <c r="G97" s="79" t="s">
        <v>28</v>
      </c>
      <c r="H97" s="80" t="s">
        <v>61</v>
      </c>
      <c r="I97" s="80"/>
      <c r="J97" s="53">
        <v>0</v>
      </c>
      <c r="K97" s="53"/>
      <c r="L97" s="53"/>
      <c r="M97" s="53"/>
      <c r="N97" s="60"/>
      <c r="O97" s="60"/>
      <c r="P97" s="60"/>
      <c r="Q97" s="60"/>
      <c r="R97" s="49">
        <v>335</v>
      </c>
      <c r="S97" s="62"/>
      <c r="T97" s="52"/>
      <c r="U97" s="52"/>
      <c r="V97" s="62"/>
      <c r="W97" s="209"/>
      <c r="X97" s="209"/>
      <c r="Y97" s="233"/>
    </row>
    <row r="98" spans="1:25" ht="36.6" hidden="1" customHeight="1" x14ac:dyDescent="0.25">
      <c r="A98" s="3"/>
      <c r="B98" s="4"/>
      <c r="C98" s="4"/>
      <c r="D98" s="4"/>
      <c r="E98" s="4"/>
      <c r="F98" s="113" t="s">
        <v>64</v>
      </c>
      <c r="G98" s="80" t="s">
        <v>24</v>
      </c>
      <c r="H98" s="80" t="s">
        <v>66</v>
      </c>
      <c r="I98" s="80"/>
      <c r="J98" s="53">
        <v>0</v>
      </c>
      <c r="K98" s="53"/>
      <c r="L98" s="53"/>
      <c r="M98" s="53"/>
      <c r="N98" s="53"/>
      <c r="O98" s="53"/>
      <c r="P98" s="53"/>
      <c r="Q98" s="53"/>
      <c r="R98" s="49"/>
      <c r="S98" s="62"/>
      <c r="T98" s="52"/>
      <c r="U98" s="52"/>
      <c r="V98" s="62"/>
      <c r="W98" s="209"/>
      <c r="X98" s="209"/>
      <c r="Y98" s="233"/>
    </row>
    <row r="99" spans="1:25" ht="50.45" hidden="1" customHeight="1" x14ac:dyDescent="0.25">
      <c r="A99" s="3"/>
      <c r="B99" s="4"/>
      <c r="C99" s="4"/>
      <c r="D99" s="4"/>
      <c r="E99" s="4"/>
      <c r="F99" s="113" t="s">
        <v>65</v>
      </c>
      <c r="G99" s="80" t="s">
        <v>24</v>
      </c>
      <c r="H99" s="80" t="s">
        <v>67</v>
      </c>
      <c r="I99" s="80"/>
      <c r="J99" s="53">
        <v>0</v>
      </c>
      <c r="K99" s="53"/>
      <c r="L99" s="53"/>
      <c r="M99" s="53"/>
      <c r="N99" s="53"/>
      <c r="O99" s="53"/>
      <c r="P99" s="53"/>
      <c r="Q99" s="53"/>
      <c r="R99" s="49"/>
      <c r="S99" s="62"/>
      <c r="T99" s="52"/>
      <c r="U99" s="52"/>
      <c r="V99" s="62"/>
      <c r="W99" s="209"/>
      <c r="X99" s="209"/>
      <c r="Y99" s="233"/>
    </row>
    <row r="100" spans="1:25" ht="34.9" customHeight="1" x14ac:dyDescent="0.25">
      <c r="A100" s="3"/>
      <c r="B100" s="4"/>
      <c r="C100" s="4"/>
      <c r="D100" s="4"/>
      <c r="E100" s="4"/>
      <c r="F100" s="161" t="s">
        <v>147</v>
      </c>
      <c r="G100" s="80"/>
      <c r="H100" s="146" t="s">
        <v>268</v>
      </c>
      <c r="I100" s="79"/>
      <c r="J100" s="60">
        <f>SUM(J101)</f>
        <v>556462.34</v>
      </c>
      <c r="K100" s="60">
        <f>SUM(K101)</f>
        <v>556462.34</v>
      </c>
      <c r="L100" s="56">
        <f t="shared" ref="L100:L105" si="50">SUM(K100/J100*100)</f>
        <v>100</v>
      </c>
      <c r="M100" s="56"/>
      <c r="N100" s="60">
        <v>0</v>
      </c>
      <c r="O100" s="60">
        <v>0</v>
      </c>
      <c r="P100" s="56">
        <v>0</v>
      </c>
      <c r="Q100" s="153">
        <f>SUM(Q101)</f>
        <v>1220000</v>
      </c>
      <c r="R100" s="153">
        <f>SUM(R101)</f>
        <v>1399208.69</v>
      </c>
      <c r="S100" s="62"/>
      <c r="T100" s="52"/>
      <c r="U100" s="52"/>
      <c r="V100" s="153">
        <f>SUM(V101)</f>
        <v>1399208.69</v>
      </c>
      <c r="W100" s="165">
        <f t="shared" ref="W100:W125" si="51">SUM(V100/R100*100)</f>
        <v>100</v>
      </c>
      <c r="X100" s="156">
        <f>SUM(V100/Q100*100)</f>
        <v>114.6892368852459</v>
      </c>
      <c r="Y100" s="231"/>
    </row>
    <row r="101" spans="1:25" ht="39" customHeight="1" x14ac:dyDescent="0.25">
      <c r="A101" s="3"/>
      <c r="B101" s="4"/>
      <c r="C101" s="4"/>
      <c r="D101" s="4"/>
      <c r="E101" s="4"/>
      <c r="F101" s="162" t="s">
        <v>69</v>
      </c>
      <c r="G101" s="80" t="s">
        <v>28</v>
      </c>
      <c r="H101" s="145" t="s">
        <v>267</v>
      </c>
      <c r="I101" s="80"/>
      <c r="J101" s="53">
        <v>556462.34</v>
      </c>
      <c r="K101" s="53">
        <v>556462.34</v>
      </c>
      <c r="L101" s="49">
        <f t="shared" si="50"/>
        <v>100</v>
      </c>
      <c r="M101" s="49"/>
      <c r="N101" s="53">
        <v>0</v>
      </c>
      <c r="O101" s="53">
        <v>0</v>
      </c>
      <c r="P101" s="56">
        <v>0</v>
      </c>
      <c r="Q101" s="151">
        <v>1220000</v>
      </c>
      <c r="R101" s="151">
        <v>1399208.69</v>
      </c>
      <c r="S101" s="62"/>
      <c r="T101" s="52"/>
      <c r="U101" s="52"/>
      <c r="V101" s="156">
        <v>1399208.69</v>
      </c>
      <c r="W101" s="165">
        <f t="shared" si="51"/>
        <v>100</v>
      </c>
      <c r="X101" s="156">
        <f>SUM(V101/Q101*100)</f>
        <v>114.6892368852459</v>
      </c>
      <c r="Y101" s="232"/>
    </row>
    <row r="102" spans="1:25" ht="39.6" customHeight="1" x14ac:dyDescent="0.25">
      <c r="A102" s="3"/>
      <c r="B102" s="4"/>
      <c r="C102" s="4"/>
      <c r="D102" s="4"/>
      <c r="E102" s="4"/>
      <c r="F102" s="161" t="s">
        <v>148</v>
      </c>
      <c r="G102" s="80"/>
      <c r="H102" s="146" t="s">
        <v>269</v>
      </c>
      <c r="I102" s="79"/>
      <c r="J102" s="60">
        <f>SUM(J103)</f>
        <v>442313</v>
      </c>
      <c r="K102" s="60">
        <f>SUM(K103)</f>
        <v>442303.41</v>
      </c>
      <c r="L102" s="56">
        <f t="shared" si="50"/>
        <v>99.997831852104724</v>
      </c>
      <c r="M102" s="56"/>
      <c r="N102" s="60">
        <v>0</v>
      </c>
      <c r="O102" s="60">
        <v>0</v>
      </c>
      <c r="P102" s="56">
        <v>0</v>
      </c>
      <c r="Q102" s="153">
        <f>SUM(Q103)</f>
        <v>800000</v>
      </c>
      <c r="R102" s="153">
        <f>SUM(R103)</f>
        <v>1778525.84</v>
      </c>
      <c r="S102" s="62"/>
      <c r="T102" s="52"/>
      <c r="U102" s="52"/>
      <c r="V102" s="153">
        <f>SUM(V103)</f>
        <v>1740542.49</v>
      </c>
      <c r="W102" s="208">
        <f t="shared" si="51"/>
        <v>97.864335218205198</v>
      </c>
      <c r="X102" s="156">
        <f>SUM(V102/Q102*100)</f>
        <v>217.56781125000001</v>
      </c>
      <c r="Y102" s="238"/>
    </row>
    <row r="103" spans="1:25" ht="57.6" customHeight="1" x14ac:dyDescent="0.25">
      <c r="A103" s="3"/>
      <c r="B103" s="4"/>
      <c r="C103" s="4"/>
      <c r="D103" s="4"/>
      <c r="E103" s="4"/>
      <c r="F103" s="162" t="s">
        <v>70</v>
      </c>
      <c r="G103" s="80" t="s">
        <v>28</v>
      </c>
      <c r="H103" s="145" t="s">
        <v>270</v>
      </c>
      <c r="I103" s="80"/>
      <c r="J103" s="53">
        <v>442313</v>
      </c>
      <c r="K103" s="53">
        <v>442303.41</v>
      </c>
      <c r="L103" s="49">
        <f t="shared" si="50"/>
        <v>99.997831852104724</v>
      </c>
      <c r="M103" s="49"/>
      <c r="N103" s="53">
        <v>0</v>
      </c>
      <c r="O103" s="53">
        <v>0</v>
      </c>
      <c r="P103" s="56">
        <v>0</v>
      </c>
      <c r="Q103" s="151">
        <v>800000</v>
      </c>
      <c r="R103" s="151">
        <v>1778525.84</v>
      </c>
      <c r="S103" s="62"/>
      <c r="T103" s="52"/>
      <c r="U103" s="52"/>
      <c r="V103" s="156">
        <v>1740542.49</v>
      </c>
      <c r="W103" s="165">
        <f t="shared" si="51"/>
        <v>97.864335218205198</v>
      </c>
      <c r="X103" s="156">
        <f>SUM(V103/Q103*100)</f>
        <v>217.56781125000001</v>
      </c>
      <c r="Y103" s="239"/>
    </row>
    <row r="104" spans="1:25" ht="34.9" customHeight="1" x14ac:dyDescent="0.25">
      <c r="A104" s="3"/>
      <c r="B104" s="4"/>
      <c r="C104" s="4"/>
      <c r="D104" s="4"/>
      <c r="E104" s="4"/>
      <c r="F104" s="161" t="s">
        <v>196</v>
      </c>
      <c r="G104" s="79"/>
      <c r="H104" s="146" t="s">
        <v>272</v>
      </c>
      <c r="I104" s="79"/>
      <c r="J104" s="60">
        <f>SUM(J105:J107)</f>
        <v>3870237.33</v>
      </c>
      <c r="K104" s="60">
        <f>SUM(K105:K107)</f>
        <v>3843247.43</v>
      </c>
      <c r="L104" s="56">
        <f t="shared" si="50"/>
        <v>99.302629329969278</v>
      </c>
      <c r="M104" s="56"/>
      <c r="N104" s="60">
        <f>SUM(N105:N107)</f>
        <v>9855440</v>
      </c>
      <c r="O104" s="60">
        <f>SUM(O105:O107)</f>
        <v>7183440</v>
      </c>
      <c r="P104" s="56">
        <f t="shared" ref="P104" si="52">SUM(O104/N104*100)</f>
        <v>72.888069939038743</v>
      </c>
      <c r="Q104" s="153">
        <f>SUM(Q105)</f>
        <v>11970750</v>
      </c>
      <c r="R104" s="153">
        <f>SUM(R105+R114)</f>
        <v>35899926.939999998</v>
      </c>
      <c r="S104" s="62"/>
      <c r="T104" s="52"/>
      <c r="U104" s="52"/>
      <c r="V104" s="153">
        <f>SUM(V105+V114)</f>
        <v>35364052.980000004</v>
      </c>
      <c r="W104" s="165">
        <f t="shared" si="51"/>
        <v>98.50731183688589</v>
      </c>
      <c r="X104" s="156">
        <f>SUM(V104/Q104*100)</f>
        <v>295.4205290395339</v>
      </c>
      <c r="Y104" s="234"/>
    </row>
    <row r="105" spans="1:25" ht="45.75" customHeight="1" x14ac:dyDescent="0.25">
      <c r="A105" s="3"/>
      <c r="B105" s="4"/>
      <c r="C105" s="4"/>
      <c r="D105" s="4"/>
      <c r="E105" s="4"/>
      <c r="F105" s="162" t="s">
        <v>72</v>
      </c>
      <c r="G105" s="80" t="s">
        <v>28</v>
      </c>
      <c r="H105" s="145" t="s">
        <v>271</v>
      </c>
      <c r="I105" s="80"/>
      <c r="J105" s="53">
        <v>3770687.43</v>
      </c>
      <c r="K105" s="53">
        <v>3770687.43</v>
      </c>
      <c r="L105" s="49">
        <f t="shared" si="50"/>
        <v>100</v>
      </c>
      <c r="M105" s="49"/>
      <c r="N105" s="53">
        <v>0</v>
      </c>
      <c r="O105" s="53">
        <v>0</v>
      </c>
      <c r="P105" s="56">
        <v>0</v>
      </c>
      <c r="Q105" s="151">
        <v>11970750</v>
      </c>
      <c r="R105" s="151">
        <v>11568726.939999999</v>
      </c>
      <c r="S105" s="62"/>
      <c r="T105" s="52"/>
      <c r="U105" s="52"/>
      <c r="V105" s="156">
        <v>11032852.98</v>
      </c>
      <c r="W105" s="165">
        <f t="shared" si="51"/>
        <v>95.367908994833627</v>
      </c>
      <c r="X105" s="156">
        <f t="shared" ref="X105" si="53">SUM(V105/Q105*100)</f>
        <v>92.165093916421284</v>
      </c>
      <c r="Y105" s="236"/>
    </row>
    <row r="106" spans="1:25" ht="32.450000000000003" hidden="1" customHeight="1" x14ac:dyDescent="0.25">
      <c r="A106" s="3"/>
      <c r="B106" s="4"/>
      <c r="C106" s="4"/>
      <c r="D106" s="4"/>
      <c r="E106" s="4"/>
      <c r="F106" s="162" t="s">
        <v>363</v>
      </c>
      <c r="G106" s="80"/>
      <c r="H106" s="145" t="s">
        <v>273</v>
      </c>
      <c r="I106" s="80"/>
      <c r="J106" s="53">
        <v>0</v>
      </c>
      <c r="K106" s="53">
        <v>0</v>
      </c>
      <c r="L106" s="49">
        <v>0</v>
      </c>
      <c r="M106" s="49"/>
      <c r="N106" s="53">
        <v>9855440</v>
      </c>
      <c r="O106" s="53">
        <v>7183440</v>
      </c>
      <c r="P106" s="49">
        <f t="shared" ref="P106" si="54">SUM(O106/N106*100)</f>
        <v>72.888069939038743</v>
      </c>
      <c r="Q106" s="49">
        <v>0</v>
      </c>
      <c r="R106" s="49">
        <v>0</v>
      </c>
      <c r="S106" s="62"/>
      <c r="T106" s="52"/>
      <c r="U106" s="52"/>
      <c r="V106" s="53">
        <v>0</v>
      </c>
      <c r="W106" s="165">
        <v>0</v>
      </c>
      <c r="X106" s="156">
        <v>0</v>
      </c>
      <c r="Y106" s="162"/>
    </row>
    <row r="107" spans="1:25" ht="24.6" hidden="1" customHeight="1" x14ac:dyDescent="0.25">
      <c r="A107" s="3"/>
      <c r="B107" s="4"/>
      <c r="C107" s="4"/>
      <c r="D107" s="4"/>
      <c r="E107" s="4"/>
      <c r="F107" s="162" t="s">
        <v>363</v>
      </c>
      <c r="G107" s="80"/>
      <c r="H107" s="145" t="s">
        <v>364</v>
      </c>
      <c r="I107" s="80"/>
      <c r="J107" s="53">
        <v>99549.9</v>
      </c>
      <c r="K107" s="53">
        <v>72560</v>
      </c>
      <c r="L107" s="49">
        <f>SUM(K107/J107*100)</f>
        <v>72.888069199466813</v>
      </c>
      <c r="M107" s="49"/>
      <c r="N107" s="53"/>
      <c r="O107" s="53"/>
      <c r="P107" s="49"/>
      <c r="Q107" s="49">
        <v>0</v>
      </c>
      <c r="R107" s="49">
        <v>0</v>
      </c>
      <c r="S107" s="62"/>
      <c r="T107" s="52"/>
      <c r="U107" s="52"/>
      <c r="V107" s="53">
        <v>0</v>
      </c>
      <c r="W107" s="165">
        <v>0</v>
      </c>
      <c r="X107" s="156">
        <v>0</v>
      </c>
      <c r="Y107" s="162"/>
    </row>
    <row r="108" spans="1:25" ht="27" hidden="1" customHeight="1" x14ac:dyDescent="0.25">
      <c r="A108" s="3"/>
      <c r="B108" s="4"/>
      <c r="C108" s="4"/>
      <c r="D108" s="4"/>
      <c r="E108" s="4"/>
      <c r="F108" s="161" t="s">
        <v>233</v>
      </c>
      <c r="G108" s="80"/>
      <c r="H108" s="146" t="s">
        <v>274</v>
      </c>
      <c r="I108" s="79"/>
      <c r="J108" s="60">
        <f>SUM(J109)</f>
        <v>526190.5</v>
      </c>
      <c r="K108" s="60">
        <f>SUM(K109:K110)</f>
        <v>526190.5</v>
      </c>
      <c r="L108" s="56">
        <f>SUM(K108/J108*100)</f>
        <v>100</v>
      </c>
      <c r="M108" s="56"/>
      <c r="N108" s="60">
        <f>SUM(N110:N111)</f>
        <v>0</v>
      </c>
      <c r="O108" s="60">
        <f>SUM(O110:O111)</f>
        <v>0</v>
      </c>
      <c r="P108" s="56">
        <v>0</v>
      </c>
      <c r="Q108" s="56">
        <f>SUM(Q109)</f>
        <v>0</v>
      </c>
      <c r="R108" s="56">
        <f>SUM(R109)</f>
        <v>0</v>
      </c>
      <c r="S108" s="62"/>
      <c r="T108" s="52"/>
      <c r="U108" s="52"/>
      <c r="V108" s="56">
        <f>SUM(V109)</f>
        <v>0</v>
      </c>
      <c r="W108" s="165" t="e">
        <f t="shared" si="51"/>
        <v>#DIV/0!</v>
      </c>
      <c r="X108" s="156">
        <v>0</v>
      </c>
      <c r="Y108" s="231" t="s">
        <v>494</v>
      </c>
    </row>
    <row r="109" spans="1:25" ht="54.75" hidden="1" customHeight="1" x14ac:dyDescent="0.25">
      <c r="A109" s="3"/>
      <c r="B109" s="4"/>
      <c r="C109" s="4"/>
      <c r="D109" s="4"/>
      <c r="E109" s="4"/>
      <c r="F109" s="162" t="s">
        <v>446</v>
      </c>
      <c r="G109" s="80"/>
      <c r="H109" s="145" t="s">
        <v>275</v>
      </c>
      <c r="I109" s="80"/>
      <c r="J109" s="53">
        <v>526190.5</v>
      </c>
      <c r="K109" s="53">
        <v>526190.5</v>
      </c>
      <c r="L109" s="49">
        <f>SUM(K109/J109*100)</f>
        <v>100</v>
      </c>
      <c r="M109" s="49"/>
      <c r="N109" s="53"/>
      <c r="O109" s="53"/>
      <c r="P109" s="49">
        <v>0</v>
      </c>
      <c r="Q109" s="49">
        <v>0</v>
      </c>
      <c r="R109" s="49">
        <v>0</v>
      </c>
      <c r="S109" s="62"/>
      <c r="T109" s="52"/>
      <c r="U109" s="52"/>
      <c r="V109" s="53">
        <v>0</v>
      </c>
      <c r="W109" s="165" t="e">
        <f t="shared" ref="W109" si="55">SUM(V109/R109*100)</f>
        <v>#DIV/0!</v>
      </c>
      <c r="X109" s="156">
        <v>0</v>
      </c>
      <c r="Y109" s="232"/>
    </row>
    <row r="110" spans="1:25" ht="19.5" hidden="1" customHeight="1" x14ac:dyDescent="0.25">
      <c r="A110" s="3"/>
      <c r="B110" s="4"/>
      <c r="C110" s="4"/>
      <c r="D110" s="4"/>
      <c r="E110" s="4"/>
      <c r="F110" s="161" t="s">
        <v>276</v>
      </c>
      <c r="G110" s="80"/>
      <c r="H110" s="146" t="s">
        <v>277</v>
      </c>
      <c r="I110" s="79"/>
      <c r="J110" s="60">
        <f>SUM(J111)</f>
        <v>0</v>
      </c>
      <c r="K110" s="60">
        <v>0</v>
      </c>
      <c r="L110" s="56" t="e">
        <f>SUM(K110/J110*100)</f>
        <v>#DIV/0!</v>
      </c>
      <c r="M110" s="56"/>
      <c r="N110" s="60">
        <v>0</v>
      </c>
      <c r="O110" s="60">
        <v>0</v>
      </c>
      <c r="P110" s="56">
        <v>0</v>
      </c>
      <c r="Q110" s="56">
        <f>SUM(Q111)</f>
        <v>0</v>
      </c>
      <c r="R110" s="56">
        <f>SUM(R111:R113)</f>
        <v>0</v>
      </c>
      <c r="S110" s="63"/>
      <c r="T110" s="59"/>
      <c r="U110" s="59"/>
      <c r="V110" s="60">
        <f>SUM(V111:V113)</f>
        <v>0</v>
      </c>
      <c r="W110" s="165" t="e">
        <f t="shared" si="51"/>
        <v>#DIV/0!</v>
      </c>
      <c r="X110" s="156" t="e">
        <f t="shared" ref="X110:X118" si="56">SUM(V110/Q110*100)</f>
        <v>#DIV/0!</v>
      </c>
      <c r="Y110" s="162" t="s">
        <v>497</v>
      </c>
    </row>
    <row r="111" spans="1:25" ht="45" hidden="1" customHeight="1" x14ac:dyDescent="0.25">
      <c r="A111" s="3"/>
      <c r="B111" s="4"/>
      <c r="C111" s="4"/>
      <c r="D111" s="4"/>
      <c r="E111" s="4"/>
      <c r="F111" s="162" t="s">
        <v>278</v>
      </c>
      <c r="G111" s="80"/>
      <c r="H111" s="145" t="s">
        <v>279</v>
      </c>
      <c r="I111" s="80"/>
      <c r="J111" s="53">
        <v>0</v>
      </c>
      <c r="K111" s="53">
        <v>0</v>
      </c>
      <c r="L111" s="49">
        <v>0</v>
      </c>
      <c r="M111" s="49"/>
      <c r="N111" s="53"/>
      <c r="O111" s="53"/>
      <c r="P111" s="49">
        <v>0</v>
      </c>
      <c r="Q111" s="49">
        <v>0</v>
      </c>
      <c r="R111" s="49">
        <v>0</v>
      </c>
      <c r="S111" s="62"/>
      <c r="T111" s="52"/>
      <c r="U111" s="52"/>
      <c r="V111" s="53">
        <v>0</v>
      </c>
      <c r="W111" s="165" t="e">
        <f t="shared" si="51"/>
        <v>#DIV/0!</v>
      </c>
      <c r="X111" s="156" t="e">
        <f t="shared" si="56"/>
        <v>#DIV/0!</v>
      </c>
      <c r="Y111" s="162" t="s">
        <v>447</v>
      </c>
    </row>
    <row r="112" spans="1:25" ht="66" hidden="1" customHeight="1" x14ac:dyDescent="0.25">
      <c r="A112" s="3"/>
      <c r="B112" s="4"/>
      <c r="C112" s="4"/>
      <c r="D112" s="4"/>
      <c r="E112" s="4"/>
      <c r="F112" s="162" t="s">
        <v>363</v>
      </c>
      <c r="G112" s="80"/>
      <c r="H112" s="145" t="s">
        <v>427</v>
      </c>
      <c r="I112" s="80"/>
      <c r="J112" s="53"/>
      <c r="K112" s="53"/>
      <c r="L112" s="49"/>
      <c r="M112" s="49"/>
      <c r="N112" s="53"/>
      <c r="O112" s="53"/>
      <c r="P112" s="49"/>
      <c r="Q112" s="49">
        <v>0</v>
      </c>
      <c r="R112" s="49">
        <v>0</v>
      </c>
      <c r="S112" s="62"/>
      <c r="T112" s="52"/>
      <c r="U112" s="52"/>
      <c r="V112" s="53">
        <v>0</v>
      </c>
      <c r="W112" s="165" t="e">
        <f t="shared" ref="W112:W114" si="57">SUM(V112/R112*100)</f>
        <v>#DIV/0!</v>
      </c>
      <c r="X112" s="156">
        <v>0</v>
      </c>
      <c r="Y112" s="162" t="s">
        <v>495</v>
      </c>
    </row>
    <row r="113" spans="1:25" ht="54" hidden="1" customHeight="1" x14ac:dyDescent="0.25">
      <c r="A113" s="3"/>
      <c r="B113" s="4"/>
      <c r="C113" s="4"/>
      <c r="D113" s="4"/>
      <c r="E113" s="4"/>
      <c r="F113" s="162" t="s">
        <v>363</v>
      </c>
      <c r="G113" s="80"/>
      <c r="H113" s="145" t="s">
        <v>428</v>
      </c>
      <c r="I113" s="80"/>
      <c r="J113" s="53"/>
      <c r="K113" s="53"/>
      <c r="L113" s="49"/>
      <c r="M113" s="49"/>
      <c r="N113" s="53"/>
      <c r="O113" s="53"/>
      <c r="P113" s="49"/>
      <c r="Q113" s="49">
        <v>0</v>
      </c>
      <c r="R113" s="49">
        <v>0</v>
      </c>
      <c r="S113" s="62"/>
      <c r="T113" s="52"/>
      <c r="U113" s="52"/>
      <c r="V113" s="53">
        <v>0</v>
      </c>
      <c r="W113" s="165" t="e">
        <f t="shared" si="57"/>
        <v>#DIV/0!</v>
      </c>
      <c r="X113" s="156">
        <v>0</v>
      </c>
      <c r="Y113" s="162" t="s">
        <v>496</v>
      </c>
    </row>
    <row r="114" spans="1:25" ht="45.75" customHeight="1" x14ac:dyDescent="0.25">
      <c r="A114" s="3"/>
      <c r="B114" s="4"/>
      <c r="C114" s="4"/>
      <c r="D114" s="4"/>
      <c r="E114" s="4"/>
      <c r="F114" s="162" t="s">
        <v>669</v>
      </c>
      <c r="G114" s="80" t="s">
        <v>28</v>
      </c>
      <c r="H114" s="145" t="s">
        <v>668</v>
      </c>
      <c r="I114" s="80"/>
      <c r="J114" s="53">
        <v>3770687.43</v>
      </c>
      <c r="K114" s="53">
        <v>3770687.43</v>
      </c>
      <c r="L114" s="49">
        <f t="shared" ref="L114" si="58">SUM(K114/J114*100)</f>
        <v>100</v>
      </c>
      <c r="M114" s="49"/>
      <c r="N114" s="53">
        <v>0</v>
      </c>
      <c r="O114" s="53">
        <v>0</v>
      </c>
      <c r="P114" s="56">
        <v>0</v>
      </c>
      <c r="Q114" s="151" t="s">
        <v>661</v>
      </c>
      <c r="R114" s="151">
        <v>24331200</v>
      </c>
      <c r="S114" s="62"/>
      <c r="T114" s="52"/>
      <c r="U114" s="52"/>
      <c r="V114" s="156">
        <v>24331200</v>
      </c>
      <c r="W114" s="165">
        <f t="shared" si="57"/>
        <v>100</v>
      </c>
      <c r="X114" s="156" t="s">
        <v>661</v>
      </c>
      <c r="Y114" s="162"/>
    </row>
    <row r="115" spans="1:25" ht="55.9" customHeight="1" x14ac:dyDescent="0.25">
      <c r="A115" s="3"/>
      <c r="B115" s="4"/>
      <c r="C115" s="4"/>
      <c r="D115" s="4"/>
      <c r="E115" s="4"/>
      <c r="F115" s="161" t="s">
        <v>280</v>
      </c>
      <c r="G115" s="80"/>
      <c r="H115" s="146" t="s">
        <v>281</v>
      </c>
      <c r="I115" s="146"/>
      <c r="J115" s="160">
        <f>SUM(J116)</f>
        <v>0</v>
      </c>
      <c r="K115" s="160"/>
      <c r="L115" s="153" t="e">
        <f>SUM(K115/J115*100)</f>
        <v>#DIV/0!</v>
      </c>
      <c r="M115" s="153"/>
      <c r="N115" s="160"/>
      <c r="O115" s="160"/>
      <c r="P115" s="153"/>
      <c r="Q115" s="153">
        <f>SUM(Q116)</f>
        <v>380000</v>
      </c>
      <c r="R115" s="151">
        <f t="shared" ref="R115:R116" si="59">SUM(J115,N115)</f>
        <v>0</v>
      </c>
      <c r="S115" s="62"/>
      <c r="T115" s="52"/>
      <c r="U115" s="52"/>
      <c r="V115" s="156">
        <f t="shared" ref="V115:V116" si="60">SUM(K115,O115)</f>
        <v>0</v>
      </c>
      <c r="W115" s="165">
        <v>0</v>
      </c>
      <c r="X115" s="156">
        <f t="shared" si="56"/>
        <v>0</v>
      </c>
      <c r="Y115" s="162"/>
    </row>
    <row r="116" spans="1:25" ht="47.25" customHeight="1" x14ac:dyDescent="0.25">
      <c r="A116" s="3"/>
      <c r="B116" s="4"/>
      <c r="C116" s="4"/>
      <c r="D116" s="4"/>
      <c r="E116" s="4"/>
      <c r="F116" s="162" t="s">
        <v>637</v>
      </c>
      <c r="G116" s="80"/>
      <c r="H116" s="145" t="s">
        <v>282</v>
      </c>
      <c r="I116" s="145"/>
      <c r="J116" s="156">
        <v>0</v>
      </c>
      <c r="K116" s="156"/>
      <c r="L116" s="151" t="e">
        <f>SUM(K116/J116*100)</f>
        <v>#DIV/0!</v>
      </c>
      <c r="M116" s="151"/>
      <c r="N116" s="156"/>
      <c r="O116" s="156"/>
      <c r="P116" s="165" t="e">
        <f>SUM(O116/J116*100)</f>
        <v>#DIV/0!</v>
      </c>
      <c r="Q116" s="165">
        <v>380000</v>
      </c>
      <c r="R116" s="151">
        <f t="shared" si="59"/>
        <v>0</v>
      </c>
      <c r="S116" s="62"/>
      <c r="T116" s="52"/>
      <c r="U116" s="52"/>
      <c r="V116" s="156">
        <f t="shared" si="60"/>
        <v>0</v>
      </c>
      <c r="W116" s="165">
        <v>0</v>
      </c>
      <c r="X116" s="156">
        <f t="shared" si="56"/>
        <v>0</v>
      </c>
      <c r="Y116" s="162"/>
    </row>
    <row r="117" spans="1:25" ht="24" customHeight="1" x14ac:dyDescent="0.25">
      <c r="A117" s="3"/>
      <c r="B117" s="4"/>
      <c r="C117" s="4"/>
      <c r="D117" s="4"/>
      <c r="E117" s="4"/>
      <c r="F117" s="161" t="s">
        <v>352</v>
      </c>
      <c r="G117" s="80"/>
      <c r="H117" s="146" t="s">
        <v>353</v>
      </c>
      <c r="I117" s="80"/>
      <c r="J117" s="53">
        <f>SUM(J118:J119)</f>
        <v>118473.62</v>
      </c>
      <c r="K117" s="53">
        <f>SUM(K118:K119)</f>
        <v>118473.62</v>
      </c>
      <c r="L117" s="49">
        <f>SUM(K117/J117*100)</f>
        <v>100</v>
      </c>
      <c r="M117" s="49"/>
      <c r="N117" s="53">
        <f>SUM(N118:N119)</f>
        <v>7090000</v>
      </c>
      <c r="O117" s="53">
        <f>SUM(O118:O119)</f>
        <v>168646.91</v>
      </c>
      <c r="P117" s="49">
        <f t="shared" ref="P117" si="61">SUM(O117/N117*100)</f>
        <v>2.3786588152327219</v>
      </c>
      <c r="Q117" s="153">
        <f>SUM(Q118:Q119)</f>
        <v>87219.32</v>
      </c>
      <c r="R117" s="153">
        <f>SUM(R118:R119)</f>
        <v>580489.38</v>
      </c>
      <c r="S117" s="62"/>
      <c r="T117" s="52"/>
      <c r="U117" s="52"/>
      <c r="V117" s="153">
        <f>SUM(V118:V119)</f>
        <v>580489.38</v>
      </c>
      <c r="W117" s="165">
        <f t="shared" ref="W117" si="62">SUM(V117/R117*100)</f>
        <v>100</v>
      </c>
      <c r="X117" s="156">
        <f t="shared" si="56"/>
        <v>665.55137095771897</v>
      </c>
      <c r="Y117" s="162"/>
    </row>
    <row r="118" spans="1:25" ht="31.9" customHeight="1" x14ac:dyDescent="0.25">
      <c r="A118" s="3"/>
      <c r="B118" s="4"/>
      <c r="C118" s="4"/>
      <c r="D118" s="4"/>
      <c r="E118" s="4"/>
      <c r="F118" s="162" t="s">
        <v>354</v>
      </c>
      <c r="G118" s="80"/>
      <c r="H118" s="145" t="s">
        <v>365</v>
      </c>
      <c r="I118" s="80"/>
      <c r="J118" s="53">
        <v>118473.62</v>
      </c>
      <c r="K118" s="53">
        <v>118473.62</v>
      </c>
      <c r="L118" s="49">
        <f>SUM(K118/J118*100)</f>
        <v>100</v>
      </c>
      <c r="M118" s="49"/>
      <c r="N118" s="53">
        <v>0</v>
      </c>
      <c r="O118" s="53">
        <v>0</v>
      </c>
      <c r="P118" s="49">
        <v>0</v>
      </c>
      <c r="Q118" s="151">
        <v>3000</v>
      </c>
      <c r="R118" s="151">
        <v>5804.89</v>
      </c>
      <c r="S118" s="62"/>
      <c r="T118" s="52"/>
      <c r="U118" s="52"/>
      <c r="V118" s="156">
        <v>5804.89</v>
      </c>
      <c r="W118" s="165">
        <f t="shared" ref="W118:W122" si="63">SUM(V118/R118*100)</f>
        <v>100</v>
      </c>
      <c r="X118" s="156">
        <f t="shared" si="56"/>
        <v>193.49633333333333</v>
      </c>
      <c r="Y118" s="162"/>
    </row>
    <row r="119" spans="1:25" ht="51.6" customHeight="1" x14ac:dyDescent="0.25">
      <c r="A119" s="3"/>
      <c r="B119" s="4"/>
      <c r="C119" s="4"/>
      <c r="D119" s="4"/>
      <c r="E119" s="4"/>
      <c r="F119" s="162" t="s">
        <v>355</v>
      </c>
      <c r="G119" s="80"/>
      <c r="H119" s="145" t="s">
        <v>356</v>
      </c>
      <c r="I119" s="80"/>
      <c r="J119" s="53">
        <v>0</v>
      </c>
      <c r="K119" s="53">
        <v>0</v>
      </c>
      <c r="L119" s="49">
        <v>0</v>
      </c>
      <c r="M119" s="49"/>
      <c r="N119" s="53">
        <v>7090000</v>
      </c>
      <c r="O119" s="53">
        <v>168646.91</v>
      </c>
      <c r="P119" s="49">
        <f t="shared" ref="P119" si="64">SUM(O119/N119*100)</f>
        <v>2.3786588152327219</v>
      </c>
      <c r="Q119" s="151">
        <v>84219.32</v>
      </c>
      <c r="R119" s="151">
        <v>574684.49</v>
      </c>
      <c r="S119" s="62"/>
      <c r="T119" s="52"/>
      <c r="U119" s="52"/>
      <c r="V119" s="151">
        <v>574684.49</v>
      </c>
      <c r="W119" s="165">
        <f t="shared" si="63"/>
        <v>100</v>
      </c>
      <c r="X119" s="156">
        <f>SUM(V119/Q119*100)</f>
        <v>682.36657574532774</v>
      </c>
      <c r="Y119" s="242"/>
    </row>
    <row r="120" spans="1:25" ht="42" hidden="1" customHeight="1" x14ac:dyDescent="0.25">
      <c r="A120" s="3"/>
      <c r="B120" s="4"/>
      <c r="C120" s="4"/>
      <c r="D120" s="4"/>
      <c r="E120" s="4"/>
      <c r="F120" s="123" t="s">
        <v>429</v>
      </c>
      <c r="G120" s="94"/>
      <c r="H120" s="95" t="s">
        <v>430</v>
      </c>
      <c r="I120" s="60">
        <f>SUM(I121)</f>
        <v>2994892.5</v>
      </c>
      <c r="J120" s="53"/>
      <c r="K120" s="53"/>
      <c r="L120" s="49"/>
      <c r="M120" s="49"/>
      <c r="N120" s="53"/>
      <c r="O120" s="53"/>
      <c r="P120" s="49"/>
      <c r="Q120" s="49">
        <f>SUM(Q121)</f>
        <v>0</v>
      </c>
      <c r="R120" s="56">
        <f>SUM(R121)</f>
        <v>0</v>
      </c>
      <c r="S120" s="63"/>
      <c r="T120" s="59"/>
      <c r="U120" s="59"/>
      <c r="V120" s="56">
        <f>SUM(V121)</f>
        <v>0</v>
      </c>
      <c r="W120" s="165" t="e">
        <f t="shared" si="63"/>
        <v>#DIV/0!</v>
      </c>
      <c r="X120" s="156">
        <v>0</v>
      </c>
      <c r="Y120" s="162"/>
    </row>
    <row r="121" spans="1:25" ht="49.15" hidden="1" customHeight="1" x14ac:dyDescent="0.25">
      <c r="A121" s="3"/>
      <c r="B121" s="4"/>
      <c r="C121" s="4"/>
      <c r="D121" s="4"/>
      <c r="E121" s="4"/>
      <c r="F121" s="125" t="s">
        <v>431</v>
      </c>
      <c r="G121" s="94"/>
      <c r="H121" s="96" t="s">
        <v>432</v>
      </c>
      <c r="I121" s="53">
        <v>2994892.5</v>
      </c>
      <c r="J121" s="53"/>
      <c r="K121" s="53"/>
      <c r="L121" s="49"/>
      <c r="M121" s="49"/>
      <c r="N121" s="53"/>
      <c r="O121" s="53"/>
      <c r="P121" s="49"/>
      <c r="Q121" s="49">
        <v>0</v>
      </c>
      <c r="R121" s="49">
        <v>0</v>
      </c>
      <c r="S121" s="62"/>
      <c r="T121" s="52"/>
      <c r="U121" s="52"/>
      <c r="V121" s="49">
        <v>0</v>
      </c>
      <c r="W121" s="165" t="e">
        <f t="shared" si="63"/>
        <v>#DIV/0!</v>
      </c>
      <c r="X121" s="156">
        <v>0</v>
      </c>
      <c r="Y121" s="162" t="s">
        <v>448</v>
      </c>
    </row>
    <row r="122" spans="1:25" ht="30" customHeight="1" x14ac:dyDescent="0.25">
      <c r="A122" s="3"/>
      <c r="B122" s="4"/>
      <c r="C122" s="4"/>
      <c r="D122" s="4"/>
      <c r="E122" s="4"/>
      <c r="F122" s="161" t="s">
        <v>670</v>
      </c>
      <c r="G122" s="80"/>
      <c r="H122" s="146" t="s">
        <v>671</v>
      </c>
      <c r="I122" s="80"/>
      <c r="J122" s="53">
        <f>SUM(J123:J124)</f>
        <v>118473.62</v>
      </c>
      <c r="K122" s="53">
        <f>SUM(K123:K124)</f>
        <v>118473.62</v>
      </c>
      <c r="L122" s="49">
        <f>SUM(K122/J122*100)</f>
        <v>100</v>
      </c>
      <c r="M122" s="49"/>
      <c r="N122" s="53">
        <f>SUM(N123:N124)</f>
        <v>7090000</v>
      </c>
      <c r="O122" s="53">
        <f>SUM(O123:O124)</f>
        <v>168646.91</v>
      </c>
      <c r="P122" s="49">
        <f t="shared" ref="P122" si="65">SUM(O122/N122*100)</f>
        <v>2.3786588152327219</v>
      </c>
      <c r="Q122" s="153">
        <f>SUM(Q123:Q124)</f>
        <v>84219.32</v>
      </c>
      <c r="R122" s="153">
        <f>SUM(R123)</f>
        <v>2264245</v>
      </c>
      <c r="S122" s="62"/>
      <c r="T122" s="52"/>
      <c r="U122" s="52"/>
      <c r="V122" s="153">
        <f>SUM(V123)</f>
        <v>2264245</v>
      </c>
      <c r="W122" s="165">
        <f t="shared" si="63"/>
        <v>100</v>
      </c>
      <c r="X122" s="156">
        <f t="shared" ref="X122" si="66">SUM(V122/Q122*100)</f>
        <v>2688.5101898234275</v>
      </c>
      <c r="Y122" s="162"/>
    </row>
    <row r="123" spans="1:25" ht="31.9" customHeight="1" x14ac:dyDescent="0.25">
      <c r="A123" s="3"/>
      <c r="B123" s="4"/>
      <c r="C123" s="4"/>
      <c r="D123" s="4"/>
      <c r="E123" s="4"/>
      <c r="F123" s="162" t="s">
        <v>672</v>
      </c>
      <c r="G123" s="80"/>
      <c r="H123" s="145" t="s">
        <v>673</v>
      </c>
      <c r="I123" s="80"/>
      <c r="J123" s="53">
        <v>118473.62</v>
      </c>
      <c r="K123" s="53">
        <v>118473.62</v>
      </c>
      <c r="L123" s="49">
        <f>SUM(K123/J123*100)</f>
        <v>100</v>
      </c>
      <c r="M123" s="49"/>
      <c r="N123" s="53">
        <v>0</v>
      </c>
      <c r="O123" s="53">
        <v>0</v>
      </c>
      <c r="P123" s="49">
        <v>0</v>
      </c>
      <c r="Q123" s="151" t="s">
        <v>661</v>
      </c>
      <c r="R123" s="151">
        <v>2264245</v>
      </c>
      <c r="S123" s="62"/>
      <c r="T123" s="52"/>
      <c r="U123" s="52"/>
      <c r="V123" s="156">
        <v>2264245</v>
      </c>
      <c r="W123" s="165">
        <f t="shared" ref="W123:W124" si="67">SUM(V123/R123*100)</f>
        <v>100</v>
      </c>
      <c r="X123" s="156" t="s">
        <v>661</v>
      </c>
      <c r="Y123" s="162"/>
    </row>
    <row r="124" spans="1:25" ht="51.6" hidden="1" customHeight="1" x14ac:dyDescent="0.25">
      <c r="A124" s="3"/>
      <c r="B124" s="4"/>
      <c r="C124" s="4"/>
      <c r="D124" s="4"/>
      <c r="E124" s="4"/>
      <c r="F124" s="162" t="s">
        <v>355</v>
      </c>
      <c r="G124" s="80"/>
      <c r="H124" s="145" t="s">
        <v>356</v>
      </c>
      <c r="I124" s="80"/>
      <c r="J124" s="53">
        <v>0</v>
      </c>
      <c r="K124" s="53">
        <v>0</v>
      </c>
      <c r="L124" s="49">
        <v>0</v>
      </c>
      <c r="M124" s="49"/>
      <c r="N124" s="53">
        <v>7090000</v>
      </c>
      <c r="O124" s="53">
        <v>168646.91</v>
      </c>
      <c r="P124" s="49">
        <f t="shared" ref="P124" si="68">SUM(O124/N124*100)</f>
        <v>2.3786588152327219</v>
      </c>
      <c r="Q124" s="151">
        <v>84219.32</v>
      </c>
      <c r="R124" s="151">
        <v>574684.49</v>
      </c>
      <c r="S124" s="62"/>
      <c r="T124" s="52"/>
      <c r="U124" s="52"/>
      <c r="V124" s="49">
        <v>120554.36</v>
      </c>
      <c r="W124" s="165">
        <f t="shared" si="67"/>
        <v>20.977486272511026</v>
      </c>
      <c r="X124" s="156">
        <f>SUM(V124/Q124*100)</f>
        <v>143.14335475517967</v>
      </c>
      <c r="Y124" s="242" t="s">
        <v>623</v>
      </c>
    </row>
    <row r="125" spans="1:25" ht="51" customHeight="1" x14ac:dyDescent="0.25">
      <c r="A125" s="6" t="s">
        <v>13</v>
      </c>
      <c r="B125" s="4"/>
      <c r="C125" s="4"/>
      <c r="D125" s="4"/>
      <c r="E125" s="4"/>
      <c r="F125" s="119" t="s">
        <v>250</v>
      </c>
      <c r="G125" s="79" t="s">
        <v>38</v>
      </c>
      <c r="H125" s="146" t="s">
        <v>105</v>
      </c>
      <c r="I125" s="79"/>
      <c r="J125" s="60">
        <f>SUM(J126,J128)</f>
        <v>1562034.82</v>
      </c>
      <c r="K125" s="60">
        <f>SUM(K126,K128)</f>
        <v>1562034.82</v>
      </c>
      <c r="L125" s="56">
        <f t="shared" ref="L125:L154" si="69">SUM(K125/J125*100)</f>
        <v>100</v>
      </c>
      <c r="M125" s="56"/>
      <c r="N125" s="60">
        <f>SUM(N126,N128)</f>
        <v>0</v>
      </c>
      <c r="O125" s="60">
        <f>SUM(O126,O128)</f>
        <v>0</v>
      </c>
      <c r="P125" s="60">
        <f>SUM(P126,P128)</f>
        <v>0</v>
      </c>
      <c r="Q125" s="160">
        <f>SUM(Q126+Q128)</f>
        <v>6612036</v>
      </c>
      <c r="R125" s="160">
        <f>SUM(R126+R128)</f>
        <v>5512138.0199999996</v>
      </c>
      <c r="S125" s="63"/>
      <c r="T125" s="59"/>
      <c r="U125" s="59"/>
      <c r="V125" s="160">
        <f>SUM(V126+V128)</f>
        <v>5512138.0199999996</v>
      </c>
      <c r="W125" s="208">
        <f t="shared" si="51"/>
        <v>100</v>
      </c>
      <c r="X125" s="156">
        <f t="shared" ref="X125:X138" si="70">SUM(V125/Q125*100)</f>
        <v>83.365214889937064</v>
      </c>
      <c r="Y125" s="162"/>
    </row>
    <row r="126" spans="1:25" ht="37.5" customHeight="1" x14ac:dyDescent="0.25">
      <c r="A126" s="6"/>
      <c r="B126" s="4"/>
      <c r="C126" s="4"/>
      <c r="D126" s="4"/>
      <c r="E126" s="4"/>
      <c r="F126" s="120" t="s">
        <v>216</v>
      </c>
      <c r="G126" s="79" t="s">
        <v>28</v>
      </c>
      <c r="H126" s="146" t="s">
        <v>283</v>
      </c>
      <c r="I126" s="79"/>
      <c r="J126" s="60">
        <f>SUM(J127)</f>
        <v>5400</v>
      </c>
      <c r="K126" s="60">
        <f>SUM(K127)</f>
        <v>5400</v>
      </c>
      <c r="L126" s="49">
        <f t="shared" si="69"/>
        <v>100</v>
      </c>
      <c r="M126" s="49"/>
      <c r="N126" s="60"/>
      <c r="O126" s="60"/>
      <c r="P126" s="60"/>
      <c r="Q126" s="160">
        <f>SUM(Q127)</f>
        <v>950000</v>
      </c>
      <c r="R126" s="160">
        <f>SUM(R127)</f>
        <v>434893</v>
      </c>
      <c r="S126" s="62"/>
      <c r="T126" s="52"/>
      <c r="U126" s="52"/>
      <c r="V126" s="160">
        <f>SUM(V127)</f>
        <v>434893</v>
      </c>
      <c r="W126" s="165">
        <f t="shared" ref="W126:W138" si="71">SUM(V126/R126*100)</f>
        <v>100</v>
      </c>
      <c r="X126" s="156">
        <f t="shared" si="70"/>
        <v>45.778210526315789</v>
      </c>
      <c r="Y126" s="231"/>
    </row>
    <row r="127" spans="1:25" ht="26.45" customHeight="1" x14ac:dyDescent="0.25">
      <c r="A127" s="6"/>
      <c r="B127" s="4"/>
      <c r="C127" s="4"/>
      <c r="D127" s="4"/>
      <c r="E127" s="4"/>
      <c r="F127" s="163" t="s">
        <v>218</v>
      </c>
      <c r="G127" s="79" t="s">
        <v>28</v>
      </c>
      <c r="H127" s="145" t="s">
        <v>284</v>
      </c>
      <c r="I127" s="80"/>
      <c r="J127" s="53">
        <v>5400</v>
      </c>
      <c r="K127" s="53">
        <v>5400</v>
      </c>
      <c r="L127" s="49">
        <f t="shared" si="69"/>
        <v>100</v>
      </c>
      <c r="M127" s="49"/>
      <c r="N127" s="60"/>
      <c r="O127" s="60"/>
      <c r="P127" s="60"/>
      <c r="Q127" s="156">
        <v>950000</v>
      </c>
      <c r="R127" s="151">
        <v>434893</v>
      </c>
      <c r="S127" s="62"/>
      <c r="T127" s="52"/>
      <c r="U127" s="52"/>
      <c r="V127" s="156">
        <v>434893</v>
      </c>
      <c r="W127" s="165">
        <f t="shared" si="71"/>
        <v>100</v>
      </c>
      <c r="X127" s="156">
        <f t="shared" si="70"/>
        <v>45.778210526315789</v>
      </c>
      <c r="Y127" s="232"/>
    </row>
    <row r="128" spans="1:25" ht="24.6" customHeight="1" x14ac:dyDescent="0.25">
      <c r="A128" s="6"/>
      <c r="B128" s="4"/>
      <c r="C128" s="4"/>
      <c r="D128" s="4"/>
      <c r="E128" s="4"/>
      <c r="F128" s="148" t="s">
        <v>251</v>
      </c>
      <c r="G128" s="79" t="s">
        <v>38</v>
      </c>
      <c r="H128" s="146" t="s">
        <v>217</v>
      </c>
      <c r="I128" s="146"/>
      <c r="J128" s="160">
        <f>SUM(J131)</f>
        <v>1556634.82</v>
      </c>
      <c r="K128" s="160">
        <f>SUM(K129)</f>
        <v>1556634.82</v>
      </c>
      <c r="L128" s="151">
        <f t="shared" si="69"/>
        <v>100</v>
      </c>
      <c r="M128" s="151"/>
      <c r="N128" s="160">
        <f>SUM(N131)</f>
        <v>0</v>
      </c>
      <c r="O128" s="160">
        <v>0</v>
      </c>
      <c r="P128" s="153">
        <v>0</v>
      </c>
      <c r="Q128" s="153">
        <f>SUM(Q129)</f>
        <v>5662036</v>
      </c>
      <c r="R128" s="153">
        <f>SUM(R129)</f>
        <v>5077245.0199999996</v>
      </c>
      <c r="S128" s="62"/>
      <c r="T128" s="52"/>
      <c r="U128" s="52"/>
      <c r="V128" s="153">
        <f>SUM(V129)</f>
        <v>5077245.0199999996</v>
      </c>
      <c r="W128" s="165">
        <f t="shared" si="71"/>
        <v>100</v>
      </c>
      <c r="X128" s="156">
        <f t="shared" si="70"/>
        <v>89.671719148377008</v>
      </c>
      <c r="Y128" s="231"/>
    </row>
    <row r="129" spans="1:25" ht="53.45" customHeight="1" x14ac:dyDescent="0.25">
      <c r="A129" s="6"/>
      <c r="B129" s="4"/>
      <c r="C129" s="4"/>
      <c r="D129" s="4"/>
      <c r="E129" s="4"/>
      <c r="F129" s="164" t="s">
        <v>149</v>
      </c>
      <c r="G129" s="79"/>
      <c r="H129" s="146" t="s">
        <v>674</v>
      </c>
      <c r="I129" s="146"/>
      <c r="J129" s="156">
        <f>SUM(J131)</f>
        <v>1556634.82</v>
      </c>
      <c r="K129" s="156">
        <f>SUM(K131)</f>
        <v>1556634.82</v>
      </c>
      <c r="L129" s="151">
        <f t="shared" si="69"/>
        <v>100</v>
      </c>
      <c r="M129" s="151"/>
      <c r="N129" s="160">
        <f>SUM(N131)</f>
        <v>0</v>
      </c>
      <c r="O129" s="160">
        <v>0</v>
      </c>
      <c r="P129" s="153">
        <v>0</v>
      </c>
      <c r="Q129" s="153">
        <f>SUM(Q130:Q131)</f>
        <v>5662036</v>
      </c>
      <c r="R129" s="153">
        <f>SUM(R130:R131)</f>
        <v>5077245.0199999996</v>
      </c>
      <c r="S129" s="62"/>
      <c r="T129" s="52"/>
      <c r="U129" s="52"/>
      <c r="V129" s="153">
        <f>SUM(V130:V131)</f>
        <v>5077245.0199999996</v>
      </c>
      <c r="W129" s="165">
        <f t="shared" si="71"/>
        <v>100</v>
      </c>
      <c r="X129" s="156">
        <f t="shared" si="70"/>
        <v>89.671719148377008</v>
      </c>
      <c r="Y129" s="232"/>
    </row>
    <row r="130" spans="1:25" ht="78" customHeight="1" x14ac:dyDescent="0.25">
      <c r="A130" s="6"/>
      <c r="B130" s="4"/>
      <c r="C130" s="4"/>
      <c r="D130" s="4"/>
      <c r="E130" s="4"/>
      <c r="F130" s="113" t="s">
        <v>607</v>
      </c>
      <c r="G130" s="79"/>
      <c r="H130" s="145" t="s">
        <v>608</v>
      </c>
      <c r="I130" s="79"/>
      <c r="J130" s="53"/>
      <c r="K130" s="53"/>
      <c r="L130" s="49"/>
      <c r="M130" s="49"/>
      <c r="N130" s="60"/>
      <c r="O130" s="60"/>
      <c r="P130" s="56"/>
      <c r="Q130" s="151">
        <v>800000</v>
      </c>
      <c r="R130" s="151">
        <v>491555.67</v>
      </c>
      <c r="S130" s="62"/>
      <c r="T130" s="52"/>
      <c r="U130" s="52"/>
      <c r="V130" s="151">
        <v>491555.67</v>
      </c>
      <c r="W130" s="165">
        <f t="shared" si="71"/>
        <v>100</v>
      </c>
      <c r="X130" s="156">
        <f t="shared" si="70"/>
        <v>61.444458749999995</v>
      </c>
      <c r="Y130" s="172"/>
    </row>
    <row r="131" spans="1:25" ht="27" customHeight="1" x14ac:dyDescent="0.25">
      <c r="A131" s="6"/>
      <c r="B131" s="4"/>
      <c r="C131" s="4"/>
      <c r="D131" s="4"/>
      <c r="E131" s="4"/>
      <c r="F131" s="113" t="s">
        <v>54</v>
      </c>
      <c r="G131" s="80" t="s">
        <v>38</v>
      </c>
      <c r="H131" s="145" t="s">
        <v>285</v>
      </c>
      <c r="I131" s="80"/>
      <c r="J131" s="53">
        <v>1556634.82</v>
      </c>
      <c r="K131" s="53">
        <v>1556634.82</v>
      </c>
      <c r="L131" s="49">
        <f t="shared" si="69"/>
        <v>100</v>
      </c>
      <c r="M131" s="49"/>
      <c r="N131" s="53">
        <v>0</v>
      </c>
      <c r="O131" s="53">
        <v>0</v>
      </c>
      <c r="P131" s="56">
        <v>0</v>
      </c>
      <c r="Q131" s="151">
        <v>4862036</v>
      </c>
      <c r="R131" s="151">
        <v>4585689.3499999996</v>
      </c>
      <c r="S131" s="62"/>
      <c r="T131" s="52"/>
      <c r="U131" s="52"/>
      <c r="V131" s="156">
        <v>4585689.3499999996</v>
      </c>
      <c r="W131" s="165">
        <f t="shared" si="71"/>
        <v>100</v>
      </c>
      <c r="X131" s="156">
        <f t="shared" si="70"/>
        <v>94.3162360377422</v>
      </c>
      <c r="Y131" s="162"/>
    </row>
    <row r="132" spans="1:25" ht="27" customHeight="1" x14ac:dyDescent="0.25">
      <c r="A132" s="6"/>
      <c r="B132" s="4"/>
      <c r="C132" s="4"/>
      <c r="D132" s="4"/>
      <c r="E132" s="4"/>
      <c r="F132" s="113" t="s">
        <v>628</v>
      </c>
      <c r="G132" s="80"/>
      <c r="H132" s="80"/>
      <c r="I132" s="80"/>
      <c r="J132" s="53"/>
      <c r="K132" s="53"/>
      <c r="L132" s="49"/>
      <c r="M132" s="49"/>
      <c r="N132" s="53"/>
      <c r="O132" s="53"/>
      <c r="P132" s="56"/>
      <c r="Q132" s="151">
        <v>60000</v>
      </c>
      <c r="R132" s="151">
        <v>75520</v>
      </c>
      <c r="S132" s="62"/>
      <c r="T132" s="52"/>
      <c r="U132" s="52"/>
      <c r="V132" s="156">
        <v>75520</v>
      </c>
      <c r="W132" s="165">
        <f t="shared" ref="W132:W137" si="72">SUM(V132/R132*100)</f>
        <v>100</v>
      </c>
      <c r="X132" s="156">
        <f t="shared" ref="X132:X137" si="73">SUM(V132/Q132*100)</f>
        <v>125.86666666666666</v>
      </c>
      <c r="Y132" s="162"/>
    </row>
    <row r="133" spans="1:25" ht="42.75" customHeight="1" x14ac:dyDescent="0.25">
      <c r="A133" s="6"/>
      <c r="B133" s="4"/>
      <c r="C133" s="4"/>
      <c r="D133" s="4"/>
      <c r="E133" s="4"/>
      <c r="F133" s="113" t="s">
        <v>629</v>
      </c>
      <c r="G133" s="80"/>
      <c r="H133" s="80"/>
      <c r="I133" s="80"/>
      <c r="J133" s="53"/>
      <c r="K133" s="53"/>
      <c r="L133" s="49"/>
      <c r="M133" s="49"/>
      <c r="N133" s="53"/>
      <c r="O133" s="53"/>
      <c r="P133" s="56"/>
      <c r="Q133" s="151">
        <v>2026536</v>
      </c>
      <c r="R133" s="151">
        <v>1679812.05</v>
      </c>
      <c r="S133" s="62"/>
      <c r="T133" s="52"/>
      <c r="U133" s="52"/>
      <c r="V133" s="156">
        <v>1679812.05</v>
      </c>
      <c r="W133" s="165">
        <f t="shared" si="72"/>
        <v>100</v>
      </c>
      <c r="X133" s="156">
        <f t="shared" si="73"/>
        <v>82.890807269152873</v>
      </c>
      <c r="Y133" s="162"/>
    </row>
    <row r="134" spans="1:25" ht="27" customHeight="1" x14ac:dyDescent="0.25">
      <c r="A134" s="6"/>
      <c r="B134" s="4"/>
      <c r="C134" s="4"/>
      <c r="D134" s="4"/>
      <c r="E134" s="4"/>
      <c r="F134" s="113" t="s">
        <v>630</v>
      </c>
      <c r="G134" s="80"/>
      <c r="H134" s="80"/>
      <c r="I134" s="80"/>
      <c r="J134" s="53"/>
      <c r="K134" s="53"/>
      <c r="L134" s="49"/>
      <c r="M134" s="49"/>
      <c r="N134" s="53"/>
      <c r="O134" s="53"/>
      <c r="P134" s="56"/>
      <c r="Q134" s="151">
        <v>2293000</v>
      </c>
      <c r="R134" s="151">
        <v>2237081.31</v>
      </c>
      <c r="S134" s="62"/>
      <c r="T134" s="52"/>
      <c r="U134" s="52"/>
      <c r="V134" s="156">
        <v>2237081.31</v>
      </c>
      <c r="W134" s="165">
        <f t="shared" si="72"/>
        <v>100</v>
      </c>
      <c r="X134" s="156">
        <f t="shared" si="73"/>
        <v>97.561330571303969</v>
      </c>
      <c r="Y134" s="162"/>
    </row>
    <row r="135" spans="1:25" ht="27" customHeight="1" x14ac:dyDescent="0.25">
      <c r="A135" s="6"/>
      <c r="B135" s="4"/>
      <c r="C135" s="4"/>
      <c r="D135" s="4"/>
      <c r="E135" s="4"/>
      <c r="F135" s="113" t="s">
        <v>631</v>
      </c>
      <c r="G135" s="80"/>
      <c r="H135" s="80"/>
      <c r="I135" s="80"/>
      <c r="J135" s="53"/>
      <c r="K135" s="53"/>
      <c r="L135" s="49"/>
      <c r="M135" s="49"/>
      <c r="N135" s="53"/>
      <c r="O135" s="53"/>
      <c r="P135" s="56"/>
      <c r="Q135" s="151">
        <v>178500</v>
      </c>
      <c r="R135" s="151">
        <v>286176</v>
      </c>
      <c r="S135" s="62"/>
      <c r="T135" s="52"/>
      <c r="U135" s="52"/>
      <c r="V135" s="156">
        <v>286176</v>
      </c>
      <c r="W135" s="165">
        <f t="shared" si="72"/>
        <v>100</v>
      </c>
      <c r="X135" s="156">
        <f t="shared" si="73"/>
        <v>160.32268907563025</v>
      </c>
      <c r="Y135" s="162"/>
    </row>
    <row r="136" spans="1:25" ht="50.25" customHeight="1" x14ac:dyDescent="0.25">
      <c r="A136" s="6"/>
      <c r="B136" s="4"/>
      <c r="C136" s="4"/>
      <c r="D136" s="4"/>
      <c r="E136" s="4"/>
      <c r="F136" s="113" t="s">
        <v>632</v>
      </c>
      <c r="G136" s="80"/>
      <c r="H136" s="80"/>
      <c r="I136" s="80"/>
      <c r="J136" s="53"/>
      <c r="K136" s="53"/>
      <c r="L136" s="49"/>
      <c r="M136" s="49"/>
      <c r="N136" s="53"/>
      <c r="O136" s="53"/>
      <c r="P136" s="56"/>
      <c r="Q136" s="151">
        <v>104000</v>
      </c>
      <c r="R136" s="151">
        <v>107100</v>
      </c>
      <c r="S136" s="62"/>
      <c r="T136" s="52"/>
      <c r="U136" s="52"/>
      <c r="V136" s="156">
        <v>107100</v>
      </c>
      <c r="W136" s="165">
        <f t="shared" ref="W136" si="74">SUM(V136/R136*100)</f>
        <v>100</v>
      </c>
      <c r="X136" s="156">
        <f t="shared" ref="X136" si="75">SUM(V136/Q136*100)</f>
        <v>102.98076923076923</v>
      </c>
      <c r="Y136" s="162"/>
    </row>
    <row r="137" spans="1:25" ht="27" customHeight="1" x14ac:dyDescent="0.25">
      <c r="A137" s="6"/>
      <c r="B137" s="4"/>
      <c r="C137" s="4"/>
      <c r="D137" s="4"/>
      <c r="E137" s="4"/>
      <c r="F137" s="113" t="s">
        <v>633</v>
      </c>
      <c r="G137" s="80"/>
      <c r="H137" s="80"/>
      <c r="I137" s="80"/>
      <c r="J137" s="53"/>
      <c r="K137" s="53"/>
      <c r="L137" s="49"/>
      <c r="M137" s="49"/>
      <c r="N137" s="53"/>
      <c r="O137" s="53"/>
      <c r="P137" s="56"/>
      <c r="Q137" s="151">
        <v>200000</v>
      </c>
      <c r="R137" s="151">
        <v>200000</v>
      </c>
      <c r="S137" s="62"/>
      <c r="T137" s="52"/>
      <c r="U137" s="52"/>
      <c r="V137" s="156">
        <v>200000</v>
      </c>
      <c r="W137" s="165">
        <f t="shared" si="72"/>
        <v>100</v>
      </c>
      <c r="X137" s="156">
        <f t="shared" si="73"/>
        <v>100</v>
      </c>
      <c r="Y137" s="162"/>
    </row>
    <row r="138" spans="1:25" ht="39.6" customHeight="1" x14ac:dyDescent="0.25">
      <c r="A138" s="6" t="s">
        <v>14</v>
      </c>
      <c r="B138" s="8">
        <v>977</v>
      </c>
      <c r="C138" s="8" t="s">
        <v>33</v>
      </c>
      <c r="D138" s="8"/>
      <c r="E138" s="8"/>
      <c r="F138" s="119" t="s">
        <v>287</v>
      </c>
      <c r="G138" s="79" t="s">
        <v>38</v>
      </c>
      <c r="H138" s="146" t="s">
        <v>106</v>
      </c>
      <c r="I138" s="146"/>
      <c r="J138" s="160">
        <f>SUM(J139+J141+J143+J148)</f>
        <v>458122.6</v>
      </c>
      <c r="K138" s="160">
        <f>SUM(K139+K141+K143+K148)</f>
        <v>458122.19999999995</v>
      </c>
      <c r="L138" s="151">
        <f t="shared" si="69"/>
        <v>99.999912687127861</v>
      </c>
      <c r="M138" s="151"/>
      <c r="N138" s="160">
        <v>0</v>
      </c>
      <c r="O138" s="160">
        <v>0</v>
      </c>
      <c r="P138" s="153">
        <v>0</v>
      </c>
      <c r="Q138" s="153">
        <f>SUM(Q139+Q141+Q143+Q146+Q148+Q150)</f>
        <v>2290000</v>
      </c>
      <c r="R138" s="153">
        <f>SUM(R139+R141+R143+R146+R148)</f>
        <v>2966777</v>
      </c>
      <c r="S138" s="62"/>
      <c r="T138" s="52"/>
      <c r="U138" s="52"/>
      <c r="V138" s="153">
        <f>SUM(V139+V141+V143+V146+V148)</f>
        <v>2966776.6</v>
      </c>
      <c r="W138" s="208">
        <f t="shared" si="71"/>
        <v>99.999986517355367</v>
      </c>
      <c r="X138" s="156">
        <f t="shared" si="70"/>
        <v>129.55356331877729</v>
      </c>
      <c r="Y138" s="162"/>
    </row>
    <row r="139" spans="1:25" ht="32.450000000000003" customHeight="1" x14ac:dyDescent="0.25">
      <c r="A139" s="6"/>
      <c r="B139" s="8"/>
      <c r="C139" s="8"/>
      <c r="D139" s="8"/>
      <c r="E139" s="8"/>
      <c r="F139" s="166" t="s">
        <v>288</v>
      </c>
      <c r="G139" s="80" t="s">
        <v>28</v>
      </c>
      <c r="H139" s="145" t="s">
        <v>289</v>
      </c>
      <c r="I139" s="80"/>
      <c r="J139" s="53">
        <f>SUM(J140)</f>
        <v>0</v>
      </c>
      <c r="K139" s="53">
        <v>0</v>
      </c>
      <c r="L139" s="49" t="e">
        <f t="shared" si="69"/>
        <v>#DIV/0!</v>
      </c>
      <c r="M139" s="49"/>
      <c r="N139" s="53">
        <v>0</v>
      </c>
      <c r="O139" s="53">
        <v>0</v>
      </c>
      <c r="P139" s="56">
        <v>0</v>
      </c>
      <c r="Q139" s="151">
        <f>SUM(Q140)</f>
        <v>300000</v>
      </c>
      <c r="R139" s="151">
        <f>SUM(R140)</f>
        <v>344680</v>
      </c>
      <c r="S139" s="62"/>
      <c r="T139" s="52"/>
      <c r="U139" s="52"/>
      <c r="V139" s="156">
        <f>SUM(V140)</f>
        <v>344680</v>
      </c>
      <c r="W139" s="165">
        <f t="shared" ref="W139:W175" si="76">SUM(V139/R139*100)</f>
        <v>100</v>
      </c>
      <c r="X139" s="156">
        <f t="shared" ref="X139:X142" si="77">SUM(V139/Q139*100)</f>
        <v>114.89333333333333</v>
      </c>
      <c r="Y139" s="162"/>
    </row>
    <row r="140" spans="1:25" ht="79.5" customHeight="1" x14ac:dyDescent="0.25">
      <c r="A140" s="6"/>
      <c r="B140" s="8"/>
      <c r="C140" s="8"/>
      <c r="D140" s="8"/>
      <c r="E140" s="8"/>
      <c r="F140" s="113" t="s">
        <v>290</v>
      </c>
      <c r="G140" s="80"/>
      <c r="H140" s="145" t="s">
        <v>291</v>
      </c>
      <c r="I140" s="80"/>
      <c r="J140" s="53">
        <v>0</v>
      </c>
      <c r="K140" s="53">
        <v>0</v>
      </c>
      <c r="L140" s="49" t="e">
        <f t="shared" si="69"/>
        <v>#DIV/0!</v>
      </c>
      <c r="M140" s="49"/>
      <c r="N140" s="53">
        <v>0</v>
      </c>
      <c r="O140" s="53"/>
      <c r="P140" s="53"/>
      <c r="Q140" s="156">
        <v>300000</v>
      </c>
      <c r="R140" s="151">
        <v>344680</v>
      </c>
      <c r="S140" s="62"/>
      <c r="T140" s="52"/>
      <c r="U140" s="52"/>
      <c r="V140" s="156">
        <v>344680</v>
      </c>
      <c r="W140" s="165">
        <f t="shared" si="76"/>
        <v>100</v>
      </c>
      <c r="X140" s="156">
        <f t="shared" si="77"/>
        <v>114.89333333333333</v>
      </c>
      <c r="Y140" s="162"/>
    </row>
    <row r="141" spans="1:25" ht="24" hidden="1" customHeight="1" x14ac:dyDescent="0.25">
      <c r="A141" s="6"/>
      <c r="B141" s="8"/>
      <c r="C141" s="8"/>
      <c r="D141" s="8"/>
      <c r="E141" s="8"/>
      <c r="F141" s="161" t="s">
        <v>292</v>
      </c>
      <c r="G141" s="80"/>
      <c r="H141" s="80" t="s">
        <v>293</v>
      </c>
      <c r="I141" s="80"/>
      <c r="J141" s="53">
        <f>SUM(J142)</f>
        <v>0</v>
      </c>
      <c r="K141" s="53">
        <v>0</v>
      </c>
      <c r="L141" s="49" t="e">
        <f t="shared" si="69"/>
        <v>#DIV/0!</v>
      </c>
      <c r="M141" s="49"/>
      <c r="N141" s="53">
        <v>0</v>
      </c>
      <c r="O141" s="53"/>
      <c r="P141" s="53"/>
      <c r="Q141" s="53">
        <f>SUM(Q142)</f>
        <v>0</v>
      </c>
      <c r="R141" s="49">
        <f>SUM(R142)</f>
        <v>0</v>
      </c>
      <c r="S141" s="62"/>
      <c r="T141" s="52"/>
      <c r="U141" s="52"/>
      <c r="V141" s="53">
        <f>SUM(V142)</f>
        <v>0</v>
      </c>
      <c r="W141" s="165">
        <v>0</v>
      </c>
      <c r="X141" s="156" t="e">
        <f t="shared" si="77"/>
        <v>#DIV/0!</v>
      </c>
      <c r="Y141" s="162" t="s">
        <v>499</v>
      </c>
    </row>
    <row r="142" spans="1:25" ht="45.75" hidden="1" customHeight="1" x14ac:dyDescent="0.25">
      <c r="A142" s="6"/>
      <c r="B142" s="8"/>
      <c r="C142" s="8"/>
      <c r="D142" s="8"/>
      <c r="E142" s="8"/>
      <c r="F142" s="113" t="s">
        <v>294</v>
      </c>
      <c r="G142" s="80"/>
      <c r="H142" s="80" t="s">
        <v>295</v>
      </c>
      <c r="I142" s="80"/>
      <c r="J142" s="53">
        <v>0</v>
      </c>
      <c r="K142" s="53">
        <v>0</v>
      </c>
      <c r="L142" s="49" t="e">
        <f t="shared" si="69"/>
        <v>#DIV/0!</v>
      </c>
      <c r="M142" s="49"/>
      <c r="N142" s="53">
        <v>0</v>
      </c>
      <c r="O142" s="53"/>
      <c r="P142" s="53"/>
      <c r="Q142" s="53">
        <v>0</v>
      </c>
      <c r="R142" s="49">
        <v>0</v>
      </c>
      <c r="S142" s="62"/>
      <c r="T142" s="52"/>
      <c r="U142" s="52"/>
      <c r="V142" s="53">
        <f t="shared" ref="V142" si="78">SUM(K142,O142)</f>
        <v>0</v>
      </c>
      <c r="W142" s="165">
        <v>0</v>
      </c>
      <c r="X142" s="156" t="e">
        <f t="shared" si="77"/>
        <v>#DIV/0!</v>
      </c>
      <c r="Y142" s="162" t="s">
        <v>498</v>
      </c>
    </row>
    <row r="143" spans="1:25" ht="45.75" customHeight="1" x14ac:dyDescent="0.25">
      <c r="A143" s="6"/>
      <c r="B143" s="8"/>
      <c r="C143" s="8"/>
      <c r="D143" s="8"/>
      <c r="E143" s="8"/>
      <c r="F143" s="161" t="s">
        <v>296</v>
      </c>
      <c r="G143" s="80"/>
      <c r="H143" s="145" t="s">
        <v>298</v>
      </c>
      <c r="I143" s="80"/>
      <c r="J143" s="53">
        <f>SUM(J144)</f>
        <v>413770</v>
      </c>
      <c r="K143" s="53">
        <f>SUM(K144)</f>
        <v>413769.6</v>
      </c>
      <c r="L143" s="49">
        <f t="shared" si="69"/>
        <v>99.999903327935797</v>
      </c>
      <c r="M143" s="49"/>
      <c r="N143" s="53"/>
      <c r="O143" s="53"/>
      <c r="P143" s="53"/>
      <c r="Q143" s="156">
        <f>SUM(Q144:Q145)</f>
        <v>1590000</v>
      </c>
      <c r="R143" s="151">
        <f>SUM(R144:R145)</f>
        <v>2622097</v>
      </c>
      <c r="S143" s="62"/>
      <c r="T143" s="52"/>
      <c r="U143" s="52"/>
      <c r="V143" s="151">
        <f>SUM(V144:V145)</f>
        <v>2622096.6</v>
      </c>
      <c r="W143" s="165">
        <f t="shared" si="76"/>
        <v>99.999984745034226</v>
      </c>
      <c r="X143" s="156">
        <f>SUM(V143/Q143*100)</f>
        <v>164.91173584905661</v>
      </c>
      <c r="Y143" s="162"/>
    </row>
    <row r="144" spans="1:25" ht="31.15" customHeight="1" x14ac:dyDescent="0.25">
      <c r="A144" s="6"/>
      <c r="B144" s="8"/>
      <c r="C144" s="8"/>
      <c r="D144" s="8"/>
      <c r="E144" s="8"/>
      <c r="F144" s="113" t="s">
        <v>297</v>
      </c>
      <c r="G144" s="80"/>
      <c r="H144" s="145" t="s">
        <v>299</v>
      </c>
      <c r="I144" s="80"/>
      <c r="J144" s="53">
        <v>413770</v>
      </c>
      <c r="K144" s="53">
        <v>413769.6</v>
      </c>
      <c r="L144" s="49">
        <f t="shared" si="69"/>
        <v>99.999903327935797</v>
      </c>
      <c r="M144" s="49"/>
      <c r="N144" s="53"/>
      <c r="O144" s="53"/>
      <c r="P144" s="53"/>
      <c r="Q144" s="156">
        <v>1590000</v>
      </c>
      <c r="R144" s="151">
        <v>2394097</v>
      </c>
      <c r="S144" s="62"/>
      <c r="T144" s="52"/>
      <c r="U144" s="52"/>
      <c r="V144" s="156">
        <v>2394096.6</v>
      </c>
      <c r="W144" s="165">
        <f t="shared" si="76"/>
        <v>99.999983292239207</v>
      </c>
      <c r="X144" s="156">
        <f t="shared" ref="X144:X147" si="79">SUM(V144/Q144*100)</f>
        <v>150.57211320754718</v>
      </c>
      <c r="Y144" s="162"/>
    </row>
    <row r="145" spans="1:25" ht="49.5" customHeight="1" x14ac:dyDescent="0.25">
      <c r="A145" s="6"/>
      <c r="B145" s="8"/>
      <c r="C145" s="8"/>
      <c r="D145" s="8"/>
      <c r="E145" s="8"/>
      <c r="F145" s="113" t="s">
        <v>433</v>
      </c>
      <c r="G145" s="80"/>
      <c r="H145" s="145" t="s">
        <v>434</v>
      </c>
      <c r="I145" s="80"/>
      <c r="J145" s="53"/>
      <c r="K145" s="83"/>
      <c r="L145" s="85"/>
      <c r="M145" s="49"/>
      <c r="N145" s="53"/>
      <c r="O145" s="83"/>
      <c r="P145" s="83"/>
      <c r="Q145" s="200" t="s">
        <v>661</v>
      </c>
      <c r="R145" s="151">
        <v>228000</v>
      </c>
      <c r="S145" s="62"/>
      <c r="T145" s="52"/>
      <c r="U145" s="52"/>
      <c r="V145" s="156">
        <v>228000</v>
      </c>
      <c r="W145" s="165">
        <f t="shared" ref="W145" si="80">SUM(V145/R145*100)</f>
        <v>100</v>
      </c>
      <c r="X145" s="156" t="s">
        <v>661</v>
      </c>
      <c r="Y145" s="162"/>
    </row>
    <row r="146" spans="1:25" ht="24" hidden="1" customHeight="1" x14ac:dyDescent="0.25">
      <c r="A146" s="6"/>
      <c r="B146" s="8"/>
      <c r="C146" s="8"/>
      <c r="D146" s="8"/>
      <c r="E146" s="8"/>
      <c r="F146" s="128" t="s">
        <v>387</v>
      </c>
      <c r="G146" s="80"/>
      <c r="H146" s="80" t="s">
        <v>388</v>
      </c>
      <c r="I146" s="97">
        <f>SUM(I147)</f>
        <v>250000</v>
      </c>
      <c r="J146" s="98" t="s">
        <v>387</v>
      </c>
      <c r="K146" s="80"/>
      <c r="L146" s="80" t="s">
        <v>388</v>
      </c>
      <c r="M146" s="97">
        <f>SUM(M147)</f>
        <v>250000</v>
      </c>
      <c r="N146" s="98" t="s">
        <v>387</v>
      </c>
      <c r="O146" s="80"/>
      <c r="P146" s="80" t="s">
        <v>388</v>
      </c>
      <c r="Q146" s="97">
        <f>SUM(Q147)</f>
        <v>0</v>
      </c>
      <c r="R146" s="49">
        <f>SUM(R147)</f>
        <v>0</v>
      </c>
      <c r="S146" s="62"/>
      <c r="T146" s="52"/>
      <c r="U146" s="52"/>
      <c r="V146" s="53">
        <f>SUM(V147)</f>
        <v>0</v>
      </c>
      <c r="W146" s="165">
        <v>0</v>
      </c>
      <c r="X146" s="156" t="e">
        <f t="shared" si="79"/>
        <v>#DIV/0!</v>
      </c>
      <c r="Y146" s="162"/>
    </row>
    <row r="147" spans="1:25" ht="15" hidden="1" customHeight="1" x14ac:dyDescent="0.25">
      <c r="A147" s="6"/>
      <c r="B147" s="8"/>
      <c r="C147" s="8"/>
      <c r="D147" s="8"/>
      <c r="E147" s="8"/>
      <c r="F147" s="129" t="s">
        <v>389</v>
      </c>
      <c r="G147" s="80"/>
      <c r="H147" s="80" t="s">
        <v>390</v>
      </c>
      <c r="I147" s="97">
        <v>250000</v>
      </c>
      <c r="J147" s="99" t="s">
        <v>389</v>
      </c>
      <c r="K147" s="80"/>
      <c r="L147" s="80" t="s">
        <v>390</v>
      </c>
      <c r="M147" s="97">
        <v>250000</v>
      </c>
      <c r="N147" s="99" t="s">
        <v>389</v>
      </c>
      <c r="O147" s="80"/>
      <c r="P147" s="80" t="s">
        <v>390</v>
      </c>
      <c r="Q147" s="97"/>
      <c r="R147" s="49">
        <v>0</v>
      </c>
      <c r="S147" s="62"/>
      <c r="T147" s="52"/>
      <c r="U147" s="52"/>
      <c r="V147" s="53">
        <v>0</v>
      </c>
      <c r="W147" s="165">
        <v>0</v>
      </c>
      <c r="X147" s="156" t="e">
        <f t="shared" si="79"/>
        <v>#DIV/0!</v>
      </c>
      <c r="Y147" s="162"/>
    </row>
    <row r="148" spans="1:25" ht="21.75" hidden="1" customHeight="1" x14ac:dyDescent="0.25">
      <c r="A148" s="6"/>
      <c r="B148" s="8"/>
      <c r="C148" s="8"/>
      <c r="D148" s="8"/>
      <c r="E148" s="8"/>
      <c r="F148" s="130" t="s">
        <v>300</v>
      </c>
      <c r="G148" s="80"/>
      <c r="H148" s="80" t="s">
        <v>303</v>
      </c>
      <c r="I148" s="80"/>
      <c r="J148" s="53">
        <f>SUM(J149)</f>
        <v>44352.6</v>
      </c>
      <c r="K148" s="53">
        <f>SUM(K149)</f>
        <v>44352.6</v>
      </c>
      <c r="L148" s="49">
        <f t="shared" si="69"/>
        <v>100</v>
      </c>
      <c r="M148" s="49"/>
      <c r="N148" s="53"/>
      <c r="O148" s="53"/>
      <c r="P148" s="53"/>
      <c r="Q148" s="53">
        <f>SUM(Q149)</f>
        <v>0</v>
      </c>
      <c r="R148" s="49">
        <f>SUM(R149)</f>
        <v>0</v>
      </c>
      <c r="S148" s="62"/>
      <c r="T148" s="52"/>
      <c r="U148" s="52"/>
      <c r="V148" s="53">
        <f>SUM(V149)</f>
        <v>0</v>
      </c>
      <c r="W148" s="165">
        <v>0</v>
      </c>
      <c r="X148" s="156" t="e">
        <f>SUM(V148/Q148*100)</f>
        <v>#DIV/0!</v>
      </c>
      <c r="Y148" s="162"/>
    </row>
    <row r="149" spans="1:25" ht="21.75" hidden="1" customHeight="1" x14ac:dyDescent="0.25">
      <c r="A149" s="6"/>
      <c r="B149" s="8"/>
      <c r="C149" s="8"/>
      <c r="D149" s="8"/>
      <c r="E149" s="8"/>
      <c r="F149" s="113" t="s">
        <v>301</v>
      </c>
      <c r="G149" s="80"/>
      <c r="H149" s="80" t="s">
        <v>302</v>
      </c>
      <c r="I149" s="80"/>
      <c r="J149" s="53">
        <v>44352.6</v>
      </c>
      <c r="K149" s="53">
        <v>44352.6</v>
      </c>
      <c r="L149" s="49">
        <f t="shared" si="69"/>
        <v>100</v>
      </c>
      <c r="M149" s="49"/>
      <c r="N149" s="53">
        <v>0</v>
      </c>
      <c r="O149" s="53">
        <v>0</v>
      </c>
      <c r="P149" s="56">
        <v>0</v>
      </c>
      <c r="Q149" s="49">
        <v>0</v>
      </c>
      <c r="R149" s="49">
        <v>0</v>
      </c>
      <c r="S149" s="62"/>
      <c r="T149" s="52"/>
      <c r="U149" s="52"/>
      <c r="V149" s="53">
        <v>0</v>
      </c>
      <c r="W149" s="165">
        <v>0</v>
      </c>
      <c r="X149" s="156" t="e">
        <f>SUM(V149/Q149*100)</f>
        <v>#DIV/0!</v>
      </c>
      <c r="Y149" s="162" t="s">
        <v>449</v>
      </c>
    </row>
    <row r="150" spans="1:25" ht="45.75" customHeight="1" x14ac:dyDescent="0.25">
      <c r="A150" s="6"/>
      <c r="B150" s="8"/>
      <c r="C150" s="8"/>
      <c r="D150" s="8"/>
      <c r="E150" s="8"/>
      <c r="F150" s="161" t="s">
        <v>387</v>
      </c>
      <c r="G150" s="80"/>
      <c r="H150" s="145" t="s">
        <v>388</v>
      </c>
      <c r="I150" s="80"/>
      <c r="J150" s="53">
        <f>SUM(J151)</f>
        <v>413770</v>
      </c>
      <c r="K150" s="53">
        <f>SUM(K151)</f>
        <v>413769.6</v>
      </c>
      <c r="L150" s="49">
        <f t="shared" ref="L150:L151" si="81">SUM(K150/J150*100)</f>
        <v>99.999903327935797</v>
      </c>
      <c r="M150" s="49"/>
      <c r="N150" s="53"/>
      <c r="O150" s="53"/>
      <c r="P150" s="53"/>
      <c r="Q150" s="156">
        <f>SUM(Q151)</f>
        <v>400000</v>
      </c>
      <c r="R150" s="151" t="s">
        <v>661</v>
      </c>
      <c r="S150" s="62"/>
      <c r="T150" s="52"/>
      <c r="U150" s="52"/>
      <c r="V150" s="151" t="s">
        <v>661</v>
      </c>
      <c r="W150" s="165" t="s">
        <v>661</v>
      </c>
      <c r="X150" s="156" t="s">
        <v>661</v>
      </c>
      <c r="Y150" s="162"/>
    </row>
    <row r="151" spans="1:25" ht="31.15" customHeight="1" x14ac:dyDescent="0.25">
      <c r="A151" s="6"/>
      <c r="B151" s="8"/>
      <c r="C151" s="8"/>
      <c r="D151" s="8"/>
      <c r="E151" s="8"/>
      <c r="F151" s="113" t="s">
        <v>433</v>
      </c>
      <c r="G151" s="80"/>
      <c r="H151" s="145" t="s">
        <v>390</v>
      </c>
      <c r="I151" s="80"/>
      <c r="J151" s="53">
        <v>413770</v>
      </c>
      <c r="K151" s="53">
        <v>413769.6</v>
      </c>
      <c r="L151" s="49">
        <f t="shared" si="81"/>
        <v>99.999903327935797</v>
      </c>
      <c r="M151" s="49"/>
      <c r="N151" s="53"/>
      <c r="O151" s="53"/>
      <c r="P151" s="53"/>
      <c r="Q151" s="156">
        <v>400000</v>
      </c>
      <c r="R151" s="151" t="s">
        <v>661</v>
      </c>
      <c r="S151" s="62"/>
      <c r="T151" s="52"/>
      <c r="U151" s="52"/>
      <c r="V151" s="151" t="s">
        <v>661</v>
      </c>
      <c r="W151" s="165" t="s">
        <v>661</v>
      </c>
      <c r="X151" s="156" t="s">
        <v>661</v>
      </c>
      <c r="Y151" s="162"/>
    </row>
    <row r="152" spans="1:25" ht="42.75" customHeight="1" x14ac:dyDescent="0.25">
      <c r="A152" s="6" t="s">
        <v>15</v>
      </c>
      <c r="B152" s="8" t="s">
        <v>24</v>
      </c>
      <c r="C152" s="8" t="s">
        <v>30</v>
      </c>
      <c r="D152" s="8"/>
      <c r="E152" s="8"/>
      <c r="F152" s="119" t="s">
        <v>252</v>
      </c>
      <c r="G152" s="79" t="s">
        <v>38</v>
      </c>
      <c r="H152" s="146" t="s">
        <v>107</v>
      </c>
      <c r="I152" s="146"/>
      <c r="J152" s="160">
        <f>SUM(J153)</f>
        <v>643323.0199999999</v>
      </c>
      <c r="K152" s="160">
        <f>SUM(K153)</f>
        <v>642716.42000000004</v>
      </c>
      <c r="L152" s="153">
        <f t="shared" si="69"/>
        <v>99.905708332961581</v>
      </c>
      <c r="M152" s="153"/>
      <c r="N152" s="160">
        <f>SUM(N153)</f>
        <v>2000000</v>
      </c>
      <c r="O152" s="160">
        <f>SUM(O153)</f>
        <v>1980000</v>
      </c>
      <c r="P152" s="153">
        <f t="shared" ref="P152:P153" si="82">SUM(O152/N152*100)</f>
        <v>99</v>
      </c>
      <c r="Q152" s="153">
        <f>SUM(Q153)</f>
        <v>13351085.9</v>
      </c>
      <c r="R152" s="153">
        <f>SUM(R153)</f>
        <v>17594673.940000001</v>
      </c>
      <c r="S152" s="62"/>
      <c r="T152" s="52"/>
      <c r="U152" s="52"/>
      <c r="V152" s="153">
        <f>SUM(V153)</f>
        <v>17594673.609999999</v>
      </c>
      <c r="W152" s="208">
        <f t="shared" si="76"/>
        <v>99.999998124432409</v>
      </c>
      <c r="X152" s="156">
        <f>SUM(V152/Q152*100)</f>
        <v>131.78458847306194</v>
      </c>
      <c r="Y152" s="231"/>
    </row>
    <row r="153" spans="1:25" ht="35.450000000000003" customHeight="1" x14ac:dyDescent="0.25">
      <c r="A153" s="6"/>
      <c r="B153" s="8"/>
      <c r="C153" s="8"/>
      <c r="D153" s="8"/>
      <c r="E153" s="8"/>
      <c r="F153" s="161" t="s">
        <v>150</v>
      </c>
      <c r="G153" s="80" t="s">
        <v>23</v>
      </c>
      <c r="H153" s="146" t="s">
        <v>286</v>
      </c>
      <c r="I153" s="146"/>
      <c r="J153" s="160">
        <f>SUM(J154:J176)</f>
        <v>643323.0199999999</v>
      </c>
      <c r="K153" s="160">
        <f>SUM(K154:K176)</f>
        <v>642716.42000000004</v>
      </c>
      <c r="L153" s="153">
        <f t="shared" si="69"/>
        <v>99.905708332961581</v>
      </c>
      <c r="M153" s="153"/>
      <c r="N153" s="160">
        <f>SUM(N154:N176)</f>
        <v>2000000</v>
      </c>
      <c r="O153" s="160">
        <f>SUM(O154:O176)</f>
        <v>1980000</v>
      </c>
      <c r="P153" s="153">
        <f t="shared" si="82"/>
        <v>99</v>
      </c>
      <c r="Q153" s="153">
        <f>SUM(Q154:Q176)</f>
        <v>13351085.9</v>
      </c>
      <c r="R153" s="153">
        <f>SUM(R154:R176)</f>
        <v>17594673.940000001</v>
      </c>
      <c r="S153" s="63"/>
      <c r="T153" s="59"/>
      <c r="U153" s="59"/>
      <c r="V153" s="153">
        <f>SUM(V154:V176)</f>
        <v>17594673.609999999</v>
      </c>
      <c r="W153" s="208">
        <f t="shared" si="76"/>
        <v>99.999998124432409</v>
      </c>
      <c r="X153" s="156">
        <f>SUM(V153/Q153*100)</f>
        <v>131.78458847306194</v>
      </c>
      <c r="Y153" s="232"/>
    </row>
    <row r="154" spans="1:25" ht="62.25" customHeight="1" thickBot="1" x14ac:dyDescent="0.3">
      <c r="A154" s="6"/>
      <c r="B154" s="8"/>
      <c r="C154" s="8"/>
      <c r="D154" s="8"/>
      <c r="E154" s="8"/>
      <c r="F154" s="113" t="s">
        <v>53</v>
      </c>
      <c r="G154" s="80" t="s">
        <v>23</v>
      </c>
      <c r="H154" s="145" t="s">
        <v>304</v>
      </c>
      <c r="I154" s="80"/>
      <c r="J154" s="53">
        <v>582716.42000000004</v>
      </c>
      <c r="K154" s="53">
        <v>582716.42000000004</v>
      </c>
      <c r="L154" s="49">
        <f t="shared" si="69"/>
        <v>100</v>
      </c>
      <c r="M154" s="49"/>
      <c r="N154" s="53">
        <v>0</v>
      </c>
      <c r="O154" s="53">
        <v>0</v>
      </c>
      <c r="P154" s="56">
        <v>0</v>
      </c>
      <c r="Q154" s="151">
        <v>1080000</v>
      </c>
      <c r="R154" s="151">
        <v>2049015.79</v>
      </c>
      <c r="S154" s="62"/>
      <c r="T154" s="52"/>
      <c r="U154" s="52"/>
      <c r="V154" s="156">
        <v>2049015.79</v>
      </c>
      <c r="W154" s="165">
        <f t="shared" si="76"/>
        <v>100</v>
      </c>
      <c r="X154" s="156">
        <f t="shared" ref="X154:X159" si="83">SUM(V154/Q154*100)</f>
        <v>189.72368425925927</v>
      </c>
      <c r="Y154" s="162"/>
    </row>
    <row r="155" spans="1:25" ht="40.15" customHeight="1" thickBot="1" x14ac:dyDescent="0.3">
      <c r="A155" s="6"/>
      <c r="B155" s="8"/>
      <c r="C155" s="8"/>
      <c r="D155" s="8"/>
      <c r="E155" s="8"/>
      <c r="F155" s="167" t="s">
        <v>435</v>
      </c>
      <c r="G155" s="80"/>
      <c r="H155" s="145" t="s">
        <v>436</v>
      </c>
      <c r="I155" s="145"/>
      <c r="J155" s="156"/>
      <c r="K155" s="171"/>
      <c r="L155" s="154"/>
      <c r="M155" s="151"/>
      <c r="N155" s="156"/>
      <c r="O155" s="171"/>
      <c r="P155" s="155"/>
      <c r="Q155" s="151">
        <v>150000</v>
      </c>
      <c r="R155" s="156">
        <v>141137.35999999999</v>
      </c>
      <c r="S155" s="53">
        <v>47242</v>
      </c>
      <c r="T155" s="52"/>
      <c r="U155" s="52"/>
      <c r="V155" s="156">
        <v>141137.35999999999</v>
      </c>
      <c r="W155" s="165">
        <f t="shared" si="76"/>
        <v>100</v>
      </c>
      <c r="X155" s="156">
        <f t="shared" si="83"/>
        <v>94.091573333333329</v>
      </c>
      <c r="Y155" s="162"/>
    </row>
    <row r="156" spans="1:25" ht="60.75" customHeight="1" thickBot="1" x14ac:dyDescent="0.3">
      <c r="A156" s="6"/>
      <c r="B156" s="8"/>
      <c r="C156" s="8"/>
      <c r="D156" s="8"/>
      <c r="E156" s="8"/>
      <c r="F156" s="167" t="s">
        <v>437</v>
      </c>
      <c r="G156" s="80"/>
      <c r="H156" s="145" t="s">
        <v>438</v>
      </c>
      <c r="I156" s="80"/>
      <c r="J156" s="53"/>
      <c r="K156" s="83"/>
      <c r="L156" s="85"/>
      <c r="M156" s="49"/>
      <c r="N156" s="53"/>
      <c r="O156" s="83"/>
      <c r="P156" s="87"/>
      <c r="Q156" s="151" t="s">
        <v>661</v>
      </c>
      <c r="R156" s="156">
        <v>140000</v>
      </c>
      <c r="S156" s="53">
        <v>227720</v>
      </c>
      <c r="T156" s="52"/>
      <c r="U156" s="52"/>
      <c r="V156" s="156">
        <v>140000</v>
      </c>
      <c r="W156" s="165">
        <f t="shared" si="76"/>
        <v>100</v>
      </c>
      <c r="X156" s="156" t="s">
        <v>661</v>
      </c>
      <c r="Y156" s="162"/>
    </row>
    <row r="157" spans="1:25" ht="0.75" hidden="1" customHeight="1" thickBot="1" x14ac:dyDescent="0.3">
      <c r="A157" s="6"/>
      <c r="B157" s="8"/>
      <c r="C157" s="8"/>
      <c r="D157" s="8"/>
      <c r="E157" s="8"/>
      <c r="F157" s="168" t="s">
        <v>439</v>
      </c>
      <c r="G157" s="80"/>
      <c r="H157" s="80" t="s">
        <v>440</v>
      </c>
      <c r="I157" s="80"/>
      <c r="J157" s="53"/>
      <c r="K157" s="83"/>
      <c r="L157" s="85"/>
      <c r="M157" s="49"/>
      <c r="N157" s="53"/>
      <c r="O157" s="83"/>
      <c r="P157" s="87"/>
      <c r="Q157" s="151">
        <v>0</v>
      </c>
      <c r="R157" s="53">
        <v>0</v>
      </c>
      <c r="S157" s="53">
        <v>100000</v>
      </c>
      <c r="T157" s="52"/>
      <c r="U157" s="52"/>
      <c r="V157" s="53">
        <v>0</v>
      </c>
      <c r="W157" s="165" t="e">
        <f t="shared" si="76"/>
        <v>#DIV/0!</v>
      </c>
      <c r="X157" s="156" t="e">
        <f t="shared" si="83"/>
        <v>#DIV/0!</v>
      </c>
      <c r="Y157" s="162"/>
    </row>
    <row r="158" spans="1:25" ht="54.6" hidden="1" customHeight="1" thickBot="1" x14ac:dyDescent="0.3">
      <c r="A158" s="6"/>
      <c r="B158" s="8"/>
      <c r="C158" s="8"/>
      <c r="D158" s="8"/>
      <c r="E158" s="8"/>
      <c r="F158" s="167" t="s">
        <v>441</v>
      </c>
      <c r="G158" s="80"/>
      <c r="H158" s="80" t="s">
        <v>442</v>
      </c>
      <c r="I158" s="80"/>
      <c r="J158" s="53"/>
      <c r="K158" s="83"/>
      <c r="L158" s="85"/>
      <c r="M158" s="49"/>
      <c r="N158" s="53"/>
      <c r="O158" s="83"/>
      <c r="P158" s="87"/>
      <c r="Q158" s="151" t="s">
        <v>661</v>
      </c>
      <c r="R158" s="53">
        <v>0</v>
      </c>
      <c r="S158" s="53">
        <v>412600</v>
      </c>
      <c r="T158" s="52"/>
      <c r="U158" s="52"/>
      <c r="V158" s="53">
        <v>0</v>
      </c>
      <c r="W158" s="165" t="e">
        <f t="shared" si="76"/>
        <v>#DIV/0!</v>
      </c>
      <c r="X158" s="156" t="e">
        <f t="shared" si="83"/>
        <v>#VALUE!</v>
      </c>
      <c r="Y158" s="162" t="s">
        <v>634</v>
      </c>
    </row>
    <row r="159" spans="1:25" ht="54.6" customHeight="1" thickBot="1" x14ac:dyDescent="0.3">
      <c r="A159" s="6"/>
      <c r="B159" s="8"/>
      <c r="C159" s="8"/>
      <c r="D159" s="8"/>
      <c r="E159" s="8"/>
      <c r="F159" s="169" t="s">
        <v>457</v>
      </c>
      <c r="G159" s="80"/>
      <c r="H159" s="145" t="s">
        <v>458</v>
      </c>
      <c r="I159" s="80"/>
      <c r="J159" s="53"/>
      <c r="K159" s="83"/>
      <c r="L159" s="85"/>
      <c r="M159" s="49"/>
      <c r="N159" s="53"/>
      <c r="O159" s="83"/>
      <c r="P159" s="87"/>
      <c r="Q159" s="151">
        <v>184910.9</v>
      </c>
      <c r="R159" s="156">
        <v>115250</v>
      </c>
      <c r="S159" s="53"/>
      <c r="T159" s="52"/>
      <c r="U159" s="52"/>
      <c r="V159" s="156">
        <v>115250</v>
      </c>
      <c r="W159" s="165">
        <f t="shared" si="76"/>
        <v>100</v>
      </c>
      <c r="X159" s="156">
        <f t="shared" si="83"/>
        <v>62.327315480050125</v>
      </c>
      <c r="Y159" s="162"/>
    </row>
    <row r="160" spans="1:25" ht="42" customHeight="1" thickBot="1" x14ac:dyDescent="0.3">
      <c r="A160" s="6"/>
      <c r="B160" s="8"/>
      <c r="C160" s="8"/>
      <c r="D160" s="8"/>
      <c r="E160" s="8"/>
      <c r="F160" s="169" t="s">
        <v>443</v>
      </c>
      <c r="G160" s="80"/>
      <c r="H160" s="145" t="s">
        <v>444</v>
      </c>
      <c r="I160" s="80"/>
      <c r="J160" s="53"/>
      <c r="K160" s="83"/>
      <c r="L160" s="85"/>
      <c r="M160" s="49"/>
      <c r="N160" s="53"/>
      <c r="O160" s="83"/>
      <c r="P160" s="87"/>
      <c r="Q160" s="151">
        <v>200000</v>
      </c>
      <c r="R160" s="156">
        <v>422900</v>
      </c>
      <c r="S160" s="53">
        <v>48500</v>
      </c>
      <c r="T160" s="52"/>
      <c r="U160" s="52"/>
      <c r="V160" s="156">
        <v>422900</v>
      </c>
      <c r="W160" s="165">
        <f t="shared" si="76"/>
        <v>100</v>
      </c>
      <c r="X160" s="156">
        <f t="shared" ref="X160:X161" si="84">SUM(V160/Q160*100)</f>
        <v>211.45000000000002</v>
      </c>
      <c r="Y160" s="162"/>
    </row>
    <row r="161" spans="1:25" ht="53.25" hidden="1" customHeight="1" thickBot="1" x14ac:dyDescent="0.3">
      <c r="A161" s="6"/>
      <c r="B161" s="8"/>
      <c r="C161" s="8"/>
      <c r="D161" s="8"/>
      <c r="E161" s="8"/>
      <c r="F161" s="167" t="s">
        <v>456</v>
      </c>
      <c r="G161" s="80"/>
      <c r="H161" s="80" t="s">
        <v>455</v>
      </c>
      <c r="I161" s="80"/>
      <c r="J161" s="53"/>
      <c r="K161" s="83"/>
      <c r="L161" s="85"/>
      <c r="M161" s="49"/>
      <c r="N161" s="53"/>
      <c r="O161" s="83"/>
      <c r="P161" s="87"/>
      <c r="Q161" s="49">
        <v>0</v>
      </c>
      <c r="R161" s="53">
        <v>0</v>
      </c>
      <c r="S161" s="65"/>
      <c r="T161" s="52"/>
      <c r="U161" s="52"/>
      <c r="V161" s="53">
        <v>0</v>
      </c>
      <c r="W161" s="165">
        <v>0</v>
      </c>
      <c r="X161" s="156" t="e">
        <f t="shared" si="84"/>
        <v>#DIV/0!</v>
      </c>
      <c r="Y161" s="162" t="s">
        <v>500</v>
      </c>
    </row>
    <row r="162" spans="1:25" ht="42" customHeight="1" thickBot="1" x14ac:dyDescent="0.3">
      <c r="A162" s="6"/>
      <c r="B162" s="8"/>
      <c r="C162" s="8"/>
      <c r="D162" s="8"/>
      <c r="E162" s="8"/>
      <c r="F162" s="169" t="s">
        <v>675</v>
      </c>
      <c r="G162" s="80"/>
      <c r="H162" s="145" t="s">
        <v>455</v>
      </c>
      <c r="I162" s="80"/>
      <c r="J162" s="53"/>
      <c r="K162" s="83"/>
      <c r="L162" s="85"/>
      <c r="M162" s="49"/>
      <c r="N162" s="53"/>
      <c r="O162" s="83"/>
      <c r="P162" s="87"/>
      <c r="Q162" s="151">
        <v>25000</v>
      </c>
      <c r="R162" s="156">
        <v>940000</v>
      </c>
      <c r="S162" s="53">
        <v>48500</v>
      </c>
      <c r="T162" s="52"/>
      <c r="U162" s="52"/>
      <c r="V162" s="156">
        <v>940000</v>
      </c>
      <c r="W162" s="165">
        <f t="shared" ref="W162:W164" si="85">SUM(V162/R162*100)</f>
        <v>100</v>
      </c>
      <c r="X162" s="156">
        <f t="shared" ref="X162:X171" si="86">SUM(V162/Q162*100)</f>
        <v>3760</v>
      </c>
      <c r="Y162" s="162"/>
    </row>
    <row r="163" spans="1:25" ht="53.45" customHeight="1" thickBot="1" x14ac:dyDescent="0.3">
      <c r="A163" s="6"/>
      <c r="B163" s="8"/>
      <c r="C163" s="8"/>
      <c r="D163" s="8"/>
      <c r="E163" s="8"/>
      <c r="F163" s="167" t="s">
        <v>506</v>
      </c>
      <c r="G163" s="73"/>
      <c r="H163" s="145" t="s">
        <v>507</v>
      </c>
      <c r="I163" s="53">
        <v>70000</v>
      </c>
      <c r="J163" s="100" t="s">
        <v>506</v>
      </c>
      <c r="K163" s="80"/>
      <c r="L163" s="80" t="s">
        <v>507</v>
      </c>
      <c r="M163" s="53">
        <v>70000</v>
      </c>
      <c r="N163" s="100" t="s">
        <v>506</v>
      </c>
      <c r="O163" s="80"/>
      <c r="P163" s="80" t="s">
        <v>507</v>
      </c>
      <c r="Q163" s="156">
        <v>75000</v>
      </c>
      <c r="R163" s="151" t="s">
        <v>661</v>
      </c>
      <c r="S163" s="65"/>
      <c r="T163" s="52"/>
      <c r="U163" s="52"/>
      <c r="V163" s="156" t="s">
        <v>661</v>
      </c>
      <c r="W163" s="165" t="s">
        <v>661</v>
      </c>
      <c r="X163" s="156" t="s">
        <v>661</v>
      </c>
      <c r="Y163" s="162"/>
    </row>
    <row r="164" spans="1:25" ht="53.45" customHeight="1" thickBot="1" x14ac:dyDescent="0.3">
      <c r="A164" s="6"/>
      <c r="B164" s="8"/>
      <c r="C164" s="8"/>
      <c r="D164" s="8"/>
      <c r="E164" s="8"/>
      <c r="F164" s="169" t="s">
        <v>508</v>
      </c>
      <c r="G164" s="73"/>
      <c r="H164" s="145" t="s">
        <v>509</v>
      </c>
      <c r="I164" s="53">
        <v>500000</v>
      </c>
      <c r="J164" s="101" t="s">
        <v>508</v>
      </c>
      <c r="K164" s="80"/>
      <c r="L164" s="80" t="s">
        <v>509</v>
      </c>
      <c r="M164" s="53">
        <v>500000</v>
      </c>
      <c r="N164" s="101" t="s">
        <v>508</v>
      </c>
      <c r="O164" s="80"/>
      <c r="P164" s="80" t="s">
        <v>509</v>
      </c>
      <c r="Q164" s="151" t="s">
        <v>661</v>
      </c>
      <c r="R164" s="156">
        <v>140000</v>
      </c>
      <c r="S164" s="65"/>
      <c r="T164" s="52"/>
      <c r="U164" s="52"/>
      <c r="V164" s="156">
        <v>140000</v>
      </c>
      <c r="W164" s="165">
        <f t="shared" si="85"/>
        <v>100</v>
      </c>
      <c r="X164" s="156" t="s">
        <v>661</v>
      </c>
      <c r="Y164" s="162"/>
    </row>
    <row r="165" spans="1:25" ht="53.45" hidden="1" customHeight="1" thickBot="1" x14ac:dyDescent="0.3">
      <c r="A165" s="6"/>
      <c r="B165" s="8"/>
      <c r="C165" s="8"/>
      <c r="D165" s="8"/>
      <c r="E165" s="8"/>
      <c r="F165" s="167" t="s">
        <v>510</v>
      </c>
      <c r="G165" s="73"/>
      <c r="H165" s="80" t="s">
        <v>511</v>
      </c>
      <c r="I165" s="53">
        <v>90000</v>
      </c>
      <c r="J165" s="100" t="s">
        <v>510</v>
      </c>
      <c r="K165" s="80"/>
      <c r="L165" s="80" t="s">
        <v>511</v>
      </c>
      <c r="M165" s="53">
        <v>90000</v>
      </c>
      <c r="N165" s="100" t="s">
        <v>510</v>
      </c>
      <c r="O165" s="80"/>
      <c r="P165" s="80" t="s">
        <v>511</v>
      </c>
      <c r="Q165" s="151" t="s">
        <v>661</v>
      </c>
      <c r="R165" s="53"/>
      <c r="S165" s="65"/>
      <c r="T165" s="52"/>
      <c r="U165" s="52"/>
      <c r="V165" s="53"/>
      <c r="W165" s="165"/>
      <c r="X165" s="156" t="e">
        <f t="shared" si="86"/>
        <v>#VALUE!</v>
      </c>
      <c r="Y165" s="162" t="s">
        <v>635</v>
      </c>
    </row>
    <row r="166" spans="1:25" ht="40.5" customHeight="1" x14ac:dyDescent="0.25">
      <c r="A166" s="6"/>
      <c r="B166" s="8"/>
      <c r="C166" s="8"/>
      <c r="D166" s="8"/>
      <c r="E166" s="8"/>
      <c r="F166" s="113" t="s">
        <v>609</v>
      </c>
      <c r="G166" s="73"/>
      <c r="H166" s="145" t="s">
        <v>610</v>
      </c>
      <c r="I166" s="53"/>
      <c r="J166" s="90"/>
      <c r="K166" s="80"/>
      <c r="L166" s="80"/>
      <c r="M166" s="53"/>
      <c r="N166" s="90"/>
      <c r="O166" s="80"/>
      <c r="P166" s="80"/>
      <c r="Q166" s="156">
        <v>6200000</v>
      </c>
      <c r="R166" s="156">
        <v>5912170.1200000001</v>
      </c>
      <c r="S166" s="65"/>
      <c r="T166" s="52"/>
      <c r="U166" s="52"/>
      <c r="V166" s="156">
        <v>5912170.1200000001</v>
      </c>
      <c r="W166" s="165">
        <f t="shared" si="76"/>
        <v>100</v>
      </c>
      <c r="X166" s="156">
        <f t="shared" si="86"/>
        <v>95.357582580645158</v>
      </c>
      <c r="Y166" s="238"/>
    </row>
    <row r="167" spans="1:25" ht="22.5" customHeight="1" x14ac:dyDescent="0.25">
      <c r="A167" s="6"/>
      <c r="B167" s="8"/>
      <c r="C167" s="8"/>
      <c r="D167" s="8"/>
      <c r="E167" s="8"/>
      <c r="F167" s="113" t="s">
        <v>611</v>
      </c>
      <c r="G167" s="80"/>
      <c r="H167" s="145" t="s">
        <v>612</v>
      </c>
      <c r="I167" s="53"/>
      <c r="J167" s="90"/>
      <c r="K167" s="80"/>
      <c r="L167" s="80"/>
      <c r="M167" s="53"/>
      <c r="N167" s="90"/>
      <c r="O167" s="80"/>
      <c r="P167" s="80"/>
      <c r="Q167" s="156">
        <v>200000</v>
      </c>
      <c r="R167" s="156">
        <v>170000</v>
      </c>
      <c r="S167" s="65"/>
      <c r="T167" s="52"/>
      <c r="U167" s="52"/>
      <c r="V167" s="156">
        <v>170000</v>
      </c>
      <c r="W167" s="165">
        <f t="shared" si="76"/>
        <v>100</v>
      </c>
      <c r="X167" s="156">
        <f t="shared" si="86"/>
        <v>85</v>
      </c>
      <c r="Y167" s="243"/>
    </row>
    <row r="168" spans="1:25" ht="53.45" customHeight="1" x14ac:dyDescent="0.25">
      <c r="A168" s="6"/>
      <c r="B168" s="8"/>
      <c r="C168" s="8"/>
      <c r="D168" s="8"/>
      <c r="E168" s="8"/>
      <c r="F168" s="113" t="s">
        <v>613</v>
      </c>
      <c r="G168" s="73"/>
      <c r="H168" s="145" t="s">
        <v>614</v>
      </c>
      <c r="I168" s="53"/>
      <c r="J168" s="90"/>
      <c r="K168" s="80"/>
      <c r="L168" s="80"/>
      <c r="M168" s="53"/>
      <c r="N168" s="90"/>
      <c r="O168" s="80"/>
      <c r="P168" s="80"/>
      <c r="Q168" s="156">
        <v>700000</v>
      </c>
      <c r="R168" s="156">
        <v>530000</v>
      </c>
      <c r="S168" s="65"/>
      <c r="T168" s="52"/>
      <c r="U168" s="52"/>
      <c r="V168" s="156">
        <v>530000</v>
      </c>
      <c r="W168" s="165">
        <f t="shared" si="76"/>
        <v>100</v>
      </c>
      <c r="X168" s="156">
        <f t="shared" si="86"/>
        <v>75.714285714285708</v>
      </c>
      <c r="Y168" s="239"/>
    </row>
    <row r="169" spans="1:25" ht="24" customHeight="1" x14ac:dyDescent="0.25">
      <c r="A169" s="6"/>
      <c r="B169" s="8"/>
      <c r="C169" s="8"/>
      <c r="D169" s="8"/>
      <c r="E169" s="8"/>
      <c r="F169" s="113" t="s">
        <v>473</v>
      </c>
      <c r="G169" s="80"/>
      <c r="H169" s="145" t="s">
        <v>474</v>
      </c>
      <c r="I169" s="53"/>
      <c r="J169" s="76" t="s">
        <v>391</v>
      </c>
      <c r="K169" s="80"/>
      <c r="L169" s="80" t="s">
        <v>392</v>
      </c>
      <c r="M169" s="53"/>
      <c r="N169" s="76" t="s">
        <v>391</v>
      </c>
      <c r="O169" s="80"/>
      <c r="P169" s="80" t="s">
        <v>392</v>
      </c>
      <c r="Q169" s="156">
        <v>50000</v>
      </c>
      <c r="R169" s="151">
        <v>18000</v>
      </c>
      <c r="S169" s="62"/>
      <c r="T169" s="52"/>
      <c r="U169" s="52"/>
      <c r="V169" s="156">
        <v>18000</v>
      </c>
      <c r="W169" s="165">
        <f t="shared" si="76"/>
        <v>100</v>
      </c>
      <c r="X169" s="156">
        <f t="shared" si="86"/>
        <v>36</v>
      </c>
      <c r="Y169" s="162"/>
    </row>
    <row r="170" spans="1:25" ht="51" customHeight="1" x14ac:dyDescent="0.25">
      <c r="A170" s="6"/>
      <c r="B170" s="8"/>
      <c r="C170" s="8"/>
      <c r="D170" s="8"/>
      <c r="E170" s="8"/>
      <c r="F170" s="170" t="s">
        <v>615</v>
      </c>
      <c r="G170" s="73"/>
      <c r="H170" s="145" t="s">
        <v>616</v>
      </c>
      <c r="I170" s="156">
        <v>29730.37</v>
      </c>
      <c r="J170" s="113" t="s">
        <v>391</v>
      </c>
      <c r="K170" s="145"/>
      <c r="L170" s="145" t="s">
        <v>392</v>
      </c>
      <c r="M170" s="156">
        <v>29730.37</v>
      </c>
      <c r="N170" s="113" t="s">
        <v>391</v>
      </c>
      <c r="O170" s="145"/>
      <c r="P170" s="145" t="s">
        <v>392</v>
      </c>
      <c r="Q170" s="156">
        <v>1200000</v>
      </c>
      <c r="R170" s="151">
        <v>255145.60000000001</v>
      </c>
      <c r="S170" s="62"/>
      <c r="T170" s="52"/>
      <c r="U170" s="52"/>
      <c r="V170" s="156">
        <v>255145.60000000001</v>
      </c>
      <c r="W170" s="165">
        <f t="shared" si="76"/>
        <v>100</v>
      </c>
      <c r="X170" s="156">
        <f t="shared" si="86"/>
        <v>21.262133333333331</v>
      </c>
      <c r="Y170" s="162"/>
    </row>
    <row r="171" spans="1:25" ht="51" customHeight="1" x14ac:dyDescent="0.25">
      <c r="A171" s="6"/>
      <c r="B171" s="8"/>
      <c r="C171" s="8"/>
      <c r="D171" s="8"/>
      <c r="E171" s="8"/>
      <c r="F171" s="170" t="s">
        <v>676</v>
      </c>
      <c r="G171" s="73"/>
      <c r="H171" s="145" t="s">
        <v>677</v>
      </c>
      <c r="I171" s="53">
        <v>29730.37</v>
      </c>
      <c r="J171" s="76" t="s">
        <v>391</v>
      </c>
      <c r="K171" s="80"/>
      <c r="L171" s="80" t="s">
        <v>392</v>
      </c>
      <c r="M171" s="53">
        <v>29730.37</v>
      </c>
      <c r="N171" s="76" t="s">
        <v>391</v>
      </c>
      <c r="O171" s="80"/>
      <c r="P171" s="80" t="s">
        <v>392</v>
      </c>
      <c r="Q171" s="156">
        <v>114910.9</v>
      </c>
      <c r="R171" s="151">
        <v>114910.9</v>
      </c>
      <c r="S171" s="62"/>
      <c r="T171" s="52"/>
      <c r="U171" s="52"/>
      <c r="V171" s="156">
        <v>114910.9</v>
      </c>
      <c r="W171" s="165">
        <f t="shared" ref="W171" si="87">SUM(V171/R171*100)</f>
        <v>100</v>
      </c>
      <c r="X171" s="156">
        <f t="shared" si="86"/>
        <v>100</v>
      </c>
      <c r="Y171" s="162"/>
    </row>
    <row r="172" spans="1:25" ht="38.25" customHeight="1" x14ac:dyDescent="0.25">
      <c r="A172" s="6"/>
      <c r="B172" s="8"/>
      <c r="C172" s="8"/>
      <c r="D172" s="8"/>
      <c r="E172" s="8"/>
      <c r="F172" s="113" t="s">
        <v>676</v>
      </c>
      <c r="G172" s="80"/>
      <c r="H172" s="145" t="s">
        <v>678</v>
      </c>
      <c r="I172" s="80"/>
      <c r="J172" s="53">
        <v>20202.2</v>
      </c>
      <c r="K172" s="53">
        <v>20000</v>
      </c>
      <c r="L172" s="49">
        <f t="shared" ref="L172" si="88">SUM(K172/J172*100)</f>
        <v>98.999118907841719</v>
      </c>
      <c r="M172" s="49"/>
      <c r="N172" s="53"/>
      <c r="O172" s="53"/>
      <c r="P172" s="49"/>
      <c r="Q172" s="151">
        <v>65089.1</v>
      </c>
      <c r="R172" s="151">
        <v>22462.86</v>
      </c>
      <c r="S172" s="62"/>
      <c r="T172" s="52"/>
      <c r="U172" s="52"/>
      <c r="V172" s="156">
        <v>22462.86</v>
      </c>
      <c r="W172" s="165">
        <f t="shared" ref="W172" si="89">SUM(V172/R172*100)</f>
        <v>100</v>
      </c>
      <c r="X172" s="156">
        <f t="shared" ref="X172" si="90">SUM(V172/Q172*100)</f>
        <v>34.510939619690554</v>
      </c>
      <c r="Y172" s="162"/>
    </row>
    <row r="173" spans="1:25" ht="51" customHeight="1" x14ac:dyDescent="0.25">
      <c r="A173" s="6"/>
      <c r="B173" s="8"/>
      <c r="C173" s="8"/>
      <c r="D173" s="8"/>
      <c r="E173" s="8"/>
      <c r="F173" s="170" t="s">
        <v>587</v>
      </c>
      <c r="G173" s="73"/>
      <c r="H173" s="145" t="s">
        <v>679</v>
      </c>
      <c r="I173" s="53">
        <v>29730.37</v>
      </c>
      <c r="J173" s="76" t="s">
        <v>391</v>
      </c>
      <c r="K173" s="80"/>
      <c r="L173" s="80" t="s">
        <v>392</v>
      </c>
      <c r="M173" s="53">
        <v>29730.37</v>
      </c>
      <c r="N173" s="76" t="s">
        <v>391</v>
      </c>
      <c r="O173" s="80"/>
      <c r="P173" s="80" t="s">
        <v>392</v>
      </c>
      <c r="Q173" s="151" t="s">
        <v>661</v>
      </c>
      <c r="R173" s="151">
        <v>3000000</v>
      </c>
      <c r="S173" s="62"/>
      <c r="T173" s="52"/>
      <c r="U173" s="52"/>
      <c r="V173" s="156">
        <v>3000000</v>
      </c>
      <c r="W173" s="165">
        <f t="shared" ref="W173" si="91">SUM(V173/R173*100)</f>
        <v>100</v>
      </c>
      <c r="X173" s="156" t="s">
        <v>661</v>
      </c>
      <c r="Y173" s="162"/>
    </row>
    <row r="174" spans="1:25" ht="38.25" customHeight="1" x14ac:dyDescent="0.25">
      <c r="A174" s="6"/>
      <c r="B174" s="8"/>
      <c r="C174" s="8"/>
      <c r="D174" s="8"/>
      <c r="E174" s="8"/>
      <c r="F174" s="113" t="s">
        <v>587</v>
      </c>
      <c r="G174" s="80"/>
      <c r="H174" s="145" t="s">
        <v>680</v>
      </c>
      <c r="I174" s="80"/>
      <c r="J174" s="53">
        <v>20202.2</v>
      </c>
      <c r="K174" s="53">
        <v>20000</v>
      </c>
      <c r="L174" s="49">
        <f t="shared" ref="L174" si="92">SUM(K174/J174*100)</f>
        <v>98.999118907841719</v>
      </c>
      <c r="M174" s="49"/>
      <c r="N174" s="53"/>
      <c r="O174" s="53"/>
      <c r="P174" s="49"/>
      <c r="Q174" s="151" t="s">
        <v>661</v>
      </c>
      <c r="R174" s="151">
        <v>836296.12</v>
      </c>
      <c r="S174" s="62"/>
      <c r="T174" s="52"/>
      <c r="U174" s="52"/>
      <c r="V174" s="156">
        <v>836296.12</v>
      </c>
      <c r="W174" s="165">
        <f t="shared" ref="W174" si="93">SUM(V174/R174*100)</f>
        <v>100</v>
      </c>
      <c r="X174" s="156" t="s">
        <v>661</v>
      </c>
      <c r="Y174" s="162"/>
    </row>
    <row r="175" spans="1:25" ht="26.25" customHeight="1" x14ac:dyDescent="0.25">
      <c r="A175" s="6"/>
      <c r="B175" s="8"/>
      <c r="C175" s="8"/>
      <c r="D175" s="8"/>
      <c r="E175" s="8"/>
      <c r="F175" s="113" t="s">
        <v>503</v>
      </c>
      <c r="G175" s="80"/>
      <c r="H175" s="145" t="s">
        <v>504</v>
      </c>
      <c r="I175" s="80"/>
      <c r="J175" s="53">
        <v>0</v>
      </c>
      <c r="K175" s="53">
        <v>0</v>
      </c>
      <c r="L175" s="49">
        <v>0</v>
      </c>
      <c r="M175" s="49"/>
      <c r="N175" s="53">
        <v>2000000</v>
      </c>
      <c r="O175" s="53">
        <v>1980000</v>
      </c>
      <c r="P175" s="49">
        <f t="shared" ref="P175" si="94">SUM(O175/N175*100)</f>
        <v>99</v>
      </c>
      <c r="Q175" s="151">
        <v>2606175</v>
      </c>
      <c r="R175" s="151">
        <v>2606175</v>
      </c>
      <c r="S175" s="62"/>
      <c r="T175" s="52"/>
      <c r="U175" s="52"/>
      <c r="V175" s="156">
        <v>2606174.67</v>
      </c>
      <c r="W175" s="165">
        <f t="shared" si="76"/>
        <v>99.99998733776512</v>
      </c>
      <c r="X175" s="156">
        <f t="shared" ref="X175:X176" si="95">SUM(V175/Q175*100)</f>
        <v>99.99998733776512</v>
      </c>
      <c r="Y175" s="233"/>
    </row>
    <row r="176" spans="1:25" ht="38.25" customHeight="1" x14ac:dyDescent="0.25">
      <c r="A176" s="6"/>
      <c r="B176" s="8"/>
      <c r="C176" s="8"/>
      <c r="D176" s="8"/>
      <c r="E176" s="8"/>
      <c r="F176" s="113" t="s">
        <v>503</v>
      </c>
      <c r="G176" s="80"/>
      <c r="H176" s="145" t="s">
        <v>505</v>
      </c>
      <c r="I176" s="80"/>
      <c r="J176" s="53">
        <v>20202.2</v>
      </c>
      <c r="K176" s="53">
        <v>20000</v>
      </c>
      <c r="L176" s="49">
        <f t="shared" ref="L176:L187" si="96">SUM(K176/J176*100)</f>
        <v>98.999118907841719</v>
      </c>
      <c r="M176" s="49"/>
      <c r="N176" s="53"/>
      <c r="O176" s="53"/>
      <c r="P176" s="49"/>
      <c r="Q176" s="151">
        <v>500000</v>
      </c>
      <c r="R176" s="151">
        <v>181210.19</v>
      </c>
      <c r="S176" s="62"/>
      <c r="T176" s="52"/>
      <c r="U176" s="52"/>
      <c r="V176" s="156">
        <v>181210.19</v>
      </c>
      <c r="W176" s="165">
        <f t="shared" ref="W176" si="97">SUM(V176/R176*100)</f>
        <v>100</v>
      </c>
      <c r="X176" s="156">
        <f t="shared" si="95"/>
        <v>36.242038000000001</v>
      </c>
      <c r="Y176" s="162"/>
    </row>
    <row r="177" spans="1:25" ht="38.25" hidden="1" customHeight="1" x14ac:dyDescent="0.25">
      <c r="A177" s="6"/>
      <c r="B177" s="8"/>
      <c r="C177" s="8"/>
      <c r="D177" s="8"/>
      <c r="E177" s="8"/>
      <c r="F177" s="113" t="s">
        <v>503</v>
      </c>
      <c r="G177" s="80"/>
      <c r="H177" s="145" t="s">
        <v>678</v>
      </c>
      <c r="I177" s="80"/>
      <c r="J177" s="53">
        <v>20202.2</v>
      </c>
      <c r="K177" s="53">
        <v>20000</v>
      </c>
      <c r="L177" s="49">
        <f t="shared" ref="L177" si="98">SUM(K177/J177*100)</f>
        <v>98.999118907841719</v>
      </c>
      <c r="M177" s="49"/>
      <c r="N177" s="53"/>
      <c r="O177" s="53"/>
      <c r="P177" s="49"/>
      <c r="Q177" s="151">
        <v>500000</v>
      </c>
      <c r="R177" s="49">
        <v>300301.25</v>
      </c>
      <c r="S177" s="62"/>
      <c r="T177" s="52"/>
      <c r="U177" s="52"/>
      <c r="V177" s="53">
        <v>300301.25</v>
      </c>
      <c r="W177" s="165">
        <f t="shared" ref="W177" si="99">SUM(V177/R177*100)</f>
        <v>100</v>
      </c>
      <c r="X177" s="156">
        <f t="shared" ref="X177" si="100">SUM(V177/Q177*100)</f>
        <v>60.060250000000003</v>
      </c>
      <c r="Y177" s="162" t="s">
        <v>636</v>
      </c>
    </row>
    <row r="178" spans="1:25" ht="30.6" customHeight="1" x14ac:dyDescent="0.25">
      <c r="A178" s="6" t="s">
        <v>16</v>
      </c>
      <c r="B178" s="8"/>
      <c r="C178" s="8"/>
      <c r="D178" s="8"/>
      <c r="E178" s="8"/>
      <c r="F178" s="119" t="s">
        <v>253</v>
      </c>
      <c r="G178" s="79" t="s">
        <v>38</v>
      </c>
      <c r="H178" s="146" t="s">
        <v>108</v>
      </c>
      <c r="I178" s="79"/>
      <c r="J178" s="60">
        <f>SUM(J179,J181,J185,J189,J191)</f>
        <v>10000000</v>
      </c>
      <c r="K178" s="60">
        <f>SUM(K179,K181,K185,K189,K191)</f>
        <v>4291223.01</v>
      </c>
      <c r="L178" s="56">
        <f t="shared" si="96"/>
        <v>42.912230099999995</v>
      </c>
      <c r="M178" s="56"/>
      <c r="N178" s="60">
        <f>SUM(N179,N181,N185)</f>
        <v>6580755.3300000001</v>
      </c>
      <c r="O178" s="60">
        <f>SUM(O179,O181,O185)</f>
        <v>6580755.3300000001</v>
      </c>
      <c r="P178" s="56">
        <v>0</v>
      </c>
      <c r="Q178" s="153">
        <f>SUM(Q179+Q181+Q185+Q189+Q191+Q193)</f>
        <v>17865655</v>
      </c>
      <c r="R178" s="153">
        <f>SUM(R179+R181+R185+R189+R191+R193)</f>
        <v>72161026.700000003</v>
      </c>
      <c r="S178" s="62"/>
      <c r="T178" s="52"/>
      <c r="U178" s="52"/>
      <c r="V178" s="153">
        <f>SUM(V179+V181+V185+V189+V191+V193)</f>
        <v>43545431.369999997</v>
      </c>
      <c r="W178" s="208">
        <f t="shared" ref="W178:W199" si="101">SUM(V178/R178*100)</f>
        <v>60.344805723225662</v>
      </c>
      <c r="X178" s="156">
        <f t="shared" ref="X178:X185" si="102">SUM(V178/Q178*100)</f>
        <v>243.73823053226985</v>
      </c>
      <c r="Y178" s="162"/>
    </row>
    <row r="179" spans="1:25" ht="36.75" customHeight="1" x14ac:dyDescent="0.25">
      <c r="A179" s="6"/>
      <c r="B179" s="8"/>
      <c r="C179" s="8"/>
      <c r="D179" s="8"/>
      <c r="E179" s="8"/>
      <c r="F179" s="166" t="s">
        <v>151</v>
      </c>
      <c r="G179" s="79" t="s">
        <v>28</v>
      </c>
      <c r="H179" s="146" t="s">
        <v>305</v>
      </c>
      <c r="I179" s="79"/>
      <c r="J179" s="60">
        <f>SUM(J180)</f>
        <v>7110086.46</v>
      </c>
      <c r="K179" s="60">
        <f>SUM(K180)</f>
        <v>1401309.47</v>
      </c>
      <c r="L179" s="56">
        <f t="shared" si="96"/>
        <v>19.708754287075152</v>
      </c>
      <c r="M179" s="56"/>
      <c r="N179" s="60">
        <v>0</v>
      </c>
      <c r="O179" s="60">
        <v>0</v>
      </c>
      <c r="P179" s="56">
        <v>0</v>
      </c>
      <c r="Q179" s="153">
        <f>SUM(Q180)</f>
        <v>6900000</v>
      </c>
      <c r="R179" s="153">
        <f>SUM(R180)</f>
        <v>33407000</v>
      </c>
      <c r="S179" s="62"/>
      <c r="T179" s="52"/>
      <c r="U179" s="52"/>
      <c r="V179" s="156">
        <f>SUM(V180)</f>
        <v>4800776.8499999996</v>
      </c>
      <c r="W179" s="165">
        <f t="shared" si="101"/>
        <v>14.370571586793185</v>
      </c>
      <c r="X179" s="156">
        <f t="shared" si="102"/>
        <v>69.576476086956518</v>
      </c>
      <c r="Y179" s="162"/>
    </row>
    <row r="180" spans="1:25" ht="40.5" customHeight="1" x14ac:dyDescent="0.25">
      <c r="A180" s="3" t="s">
        <v>18</v>
      </c>
      <c r="B180" s="4" t="s">
        <v>28</v>
      </c>
      <c r="C180" s="4" t="s">
        <v>31</v>
      </c>
      <c r="D180" s="4"/>
      <c r="E180" s="4"/>
      <c r="F180" s="162" t="s">
        <v>219</v>
      </c>
      <c r="G180" s="80" t="s">
        <v>28</v>
      </c>
      <c r="H180" s="145" t="s">
        <v>306</v>
      </c>
      <c r="I180" s="145"/>
      <c r="J180" s="156">
        <v>7110086.46</v>
      </c>
      <c r="K180" s="156">
        <v>1401309.47</v>
      </c>
      <c r="L180" s="151">
        <f t="shared" si="96"/>
        <v>19.708754287075152</v>
      </c>
      <c r="M180" s="151"/>
      <c r="N180" s="156">
        <v>0</v>
      </c>
      <c r="O180" s="156">
        <v>0</v>
      </c>
      <c r="P180" s="153">
        <v>0</v>
      </c>
      <c r="Q180" s="151">
        <v>6900000</v>
      </c>
      <c r="R180" s="151">
        <v>33407000</v>
      </c>
      <c r="S180" s="62"/>
      <c r="T180" s="52"/>
      <c r="U180" s="52"/>
      <c r="V180" s="156">
        <v>4800776.8499999996</v>
      </c>
      <c r="W180" s="165">
        <f t="shared" si="101"/>
        <v>14.370571586793185</v>
      </c>
      <c r="X180" s="156">
        <f t="shared" si="102"/>
        <v>69.576476086956518</v>
      </c>
      <c r="Y180" s="162"/>
    </row>
    <row r="181" spans="1:25" ht="40.9" customHeight="1" x14ac:dyDescent="0.25">
      <c r="A181" s="3"/>
      <c r="B181" s="4"/>
      <c r="C181" s="4"/>
      <c r="D181" s="4"/>
      <c r="E181" s="4"/>
      <c r="F181" s="161" t="s">
        <v>152</v>
      </c>
      <c r="G181" s="80" t="s">
        <v>28</v>
      </c>
      <c r="H181" s="146" t="s">
        <v>307</v>
      </c>
      <c r="I181" s="146"/>
      <c r="J181" s="160">
        <f>SUM(J182)</f>
        <v>553134.78</v>
      </c>
      <c r="K181" s="160">
        <f>SUM(K182)</f>
        <v>553134.78</v>
      </c>
      <c r="L181" s="153">
        <f t="shared" si="96"/>
        <v>100</v>
      </c>
      <c r="M181" s="153"/>
      <c r="N181" s="160"/>
      <c r="O181" s="160">
        <v>0</v>
      </c>
      <c r="P181" s="153">
        <v>0</v>
      </c>
      <c r="Q181" s="153">
        <f>SUM(Q182)</f>
        <v>1500000</v>
      </c>
      <c r="R181" s="153">
        <f>SUM(R182+R183+R184)</f>
        <v>3754701.94</v>
      </c>
      <c r="S181" s="62"/>
      <c r="T181" s="52"/>
      <c r="U181" s="52"/>
      <c r="V181" s="151">
        <f>SUM(V182+V183+V184)</f>
        <v>3746285.68</v>
      </c>
      <c r="W181" s="165">
        <f t="shared" si="101"/>
        <v>99.775847453819466</v>
      </c>
      <c r="X181" s="156">
        <f t="shared" si="102"/>
        <v>249.75237866666666</v>
      </c>
      <c r="Y181" s="162"/>
    </row>
    <row r="182" spans="1:25" ht="32.450000000000003" customHeight="1" x14ac:dyDescent="0.25">
      <c r="A182" s="3"/>
      <c r="B182" s="4"/>
      <c r="C182" s="4"/>
      <c r="D182" s="4"/>
      <c r="E182" s="4"/>
      <c r="F182" s="162" t="s">
        <v>109</v>
      </c>
      <c r="G182" s="80"/>
      <c r="H182" s="145" t="s">
        <v>308</v>
      </c>
      <c r="I182" s="145"/>
      <c r="J182" s="156">
        <v>553134.78</v>
      </c>
      <c r="K182" s="156">
        <v>553134.78</v>
      </c>
      <c r="L182" s="151">
        <f t="shared" si="96"/>
        <v>100</v>
      </c>
      <c r="M182" s="151"/>
      <c r="N182" s="156"/>
      <c r="O182" s="156">
        <v>0</v>
      </c>
      <c r="P182" s="153">
        <v>0</v>
      </c>
      <c r="Q182" s="151">
        <v>1500000</v>
      </c>
      <c r="R182" s="151">
        <v>650000</v>
      </c>
      <c r="S182" s="62"/>
      <c r="T182" s="52"/>
      <c r="U182" s="52"/>
      <c r="V182" s="156">
        <v>641583.74</v>
      </c>
      <c r="W182" s="165">
        <f t="shared" si="101"/>
        <v>98.705190769230768</v>
      </c>
      <c r="X182" s="156">
        <f t="shared" si="102"/>
        <v>42.772249333333335</v>
      </c>
      <c r="Y182" s="162"/>
    </row>
    <row r="183" spans="1:25" ht="32.450000000000003" customHeight="1" x14ac:dyDescent="0.25">
      <c r="A183" s="3"/>
      <c r="B183" s="4"/>
      <c r="C183" s="4"/>
      <c r="D183" s="4"/>
      <c r="E183" s="4"/>
      <c r="F183" s="162" t="s">
        <v>587</v>
      </c>
      <c r="G183" s="80"/>
      <c r="H183" s="145" t="s">
        <v>682</v>
      </c>
      <c r="I183" s="145"/>
      <c r="J183" s="156">
        <v>553134.78</v>
      </c>
      <c r="K183" s="156">
        <v>553134.78</v>
      </c>
      <c r="L183" s="151">
        <f t="shared" si="96"/>
        <v>100</v>
      </c>
      <c r="M183" s="151"/>
      <c r="N183" s="156"/>
      <c r="O183" s="156">
        <v>0</v>
      </c>
      <c r="P183" s="153">
        <v>0</v>
      </c>
      <c r="Q183" s="151" t="s">
        <v>661</v>
      </c>
      <c r="R183" s="151">
        <v>3000000</v>
      </c>
      <c r="S183" s="62"/>
      <c r="T183" s="52"/>
      <c r="U183" s="52"/>
      <c r="V183" s="156">
        <v>3000000</v>
      </c>
      <c r="W183" s="165">
        <f t="shared" si="101"/>
        <v>100</v>
      </c>
      <c r="X183" s="156" t="s">
        <v>661</v>
      </c>
      <c r="Y183" s="162"/>
    </row>
    <row r="184" spans="1:25" ht="32.450000000000003" customHeight="1" x14ac:dyDescent="0.25">
      <c r="A184" s="3"/>
      <c r="B184" s="4"/>
      <c r="C184" s="4"/>
      <c r="D184" s="4"/>
      <c r="E184" s="4"/>
      <c r="F184" s="162" t="s">
        <v>587</v>
      </c>
      <c r="G184" s="80"/>
      <c r="H184" s="145" t="s">
        <v>681</v>
      </c>
      <c r="I184" s="145"/>
      <c r="J184" s="156">
        <v>553134.78</v>
      </c>
      <c r="K184" s="156">
        <v>553134.78</v>
      </c>
      <c r="L184" s="151">
        <f t="shared" ref="L184" si="103">SUM(K184/J184*100)</f>
        <v>100</v>
      </c>
      <c r="M184" s="151"/>
      <c r="N184" s="156"/>
      <c r="O184" s="156">
        <v>0</v>
      </c>
      <c r="P184" s="153">
        <v>0</v>
      </c>
      <c r="Q184" s="151" t="s">
        <v>661</v>
      </c>
      <c r="R184" s="151">
        <v>104701.94</v>
      </c>
      <c r="S184" s="62"/>
      <c r="T184" s="52"/>
      <c r="U184" s="52"/>
      <c r="V184" s="156">
        <v>104701.94</v>
      </c>
      <c r="W184" s="165">
        <f t="shared" ref="W184" si="104">SUM(V184/R184*100)</f>
        <v>100</v>
      </c>
      <c r="X184" s="156" t="s">
        <v>661</v>
      </c>
      <c r="Y184" s="162"/>
    </row>
    <row r="185" spans="1:25" ht="49.9" customHeight="1" x14ac:dyDescent="0.25">
      <c r="A185" s="3"/>
      <c r="B185" s="4"/>
      <c r="C185" s="4"/>
      <c r="D185" s="4"/>
      <c r="E185" s="4"/>
      <c r="F185" s="166" t="s">
        <v>211</v>
      </c>
      <c r="G185" s="80"/>
      <c r="H185" s="146" t="s">
        <v>309</v>
      </c>
      <c r="I185" s="146"/>
      <c r="J185" s="160">
        <f>SUM(J186:J188)</f>
        <v>2336778.7599999998</v>
      </c>
      <c r="K185" s="160">
        <f>SUM(K186:K187)</f>
        <v>2336778.7599999998</v>
      </c>
      <c r="L185" s="153">
        <f t="shared" si="96"/>
        <v>100</v>
      </c>
      <c r="M185" s="153"/>
      <c r="N185" s="160">
        <f>SUM(N186:N188)</f>
        <v>6580755.3300000001</v>
      </c>
      <c r="O185" s="160">
        <f>SUM(O186:O188)</f>
        <v>6580755.3300000001</v>
      </c>
      <c r="P185" s="153">
        <f>SUM(O185/N185*100)</f>
        <v>100</v>
      </c>
      <c r="Q185" s="153">
        <f>SUM(Q186:Q188)</f>
        <v>4000000</v>
      </c>
      <c r="R185" s="153">
        <f>SUM(R186:R188)</f>
        <v>20292000</v>
      </c>
      <c r="S185" s="62"/>
      <c r="T185" s="52"/>
      <c r="U185" s="52"/>
      <c r="V185" s="160">
        <f>SUM(V186:V188)</f>
        <v>20291592.800000001</v>
      </c>
      <c r="W185" s="208">
        <f t="shared" si="101"/>
        <v>99.997993297851366</v>
      </c>
      <c r="X185" s="156">
        <f t="shared" si="102"/>
        <v>507.28982000000002</v>
      </c>
      <c r="Y185" s="162"/>
    </row>
    <row r="186" spans="1:25" ht="27.6" customHeight="1" x14ac:dyDescent="0.25">
      <c r="A186" s="3"/>
      <c r="B186" s="4"/>
      <c r="C186" s="4"/>
      <c r="D186" s="4"/>
      <c r="E186" s="4"/>
      <c r="F186" s="172" t="s">
        <v>311</v>
      </c>
      <c r="G186" s="80"/>
      <c r="H186" s="145" t="s">
        <v>310</v>
      </c>
      <c r="I186" s="80"/>
      <c r="J186" s="53">
        <v>2270306.48</v>
      </c>
      <c r="K186" s="53">
        <v>2270306.48</v>
      </c>
      <c r="L186" s="49">
        <f t="shared" si="96"/>
        <v>100</v>
      </c>
      <c r="M186" s="49"/>
      <c r="N186" s="53">
        <v>0</v>
      </c>
      <c r="O186" s="53">
        <v>0</v>
      </c>
      <c r="P186" s="56">
        <v>0</v>
      </c>
      <c r="Q186" s="151">
        <v>4000000</v>
      </c>
      <c r="R186" s="151">
        <v>15241494.949999999</v>
      </c>
      <c r="S186" s="62"/>
      <c r="T186" s="52"/>
      <c r="U186" s="52"/>
      <c r="V186" s="156">
        <v>15241087.75</v>
      </c>
      <c r="W186" s="208">
        <f t="shared" si="101"/>
        <v>99.997328346062275</v>
      </c>
      <c r="X186" s="156">
        <f t="shared" ref="X186:X194" si="105">SUM(V186/Q186*100)</f>
        <v>381.02719374999998</v>
      </c>
      <c r="Y186" s="162"/>
    </row>
    <row r="187" spans="1:25" ht="24" customHeight="1" x14ac:dyDescent="0.25">
      <c r="A187" s="3"/>
      <c r="B187" s="4"/>
      <c r="C187" s="4"/>
      <c r="D187" s="4"/>
      <c r="E187" s="4"/>
      <c r="F187" s="172" t="s">
        <v>311</v>
      </c>
      <c r="G187" s="80"/>
      <c r="H187" s="145" t="s">
        <v>366</v>
      </c>
      <c r="I187" s="145"/>
      <c r="J187" s="156">
        <v>66472.28</v>
      </c>
      <c r="K187" s="156">
        <v>66472.28</v>
      </c>
      <c r="L187" s="151">
        <f t="shared" si="96"/>
        <v>100</v>
      </c>
      <c r="M187" s="151"/>
      <c r="N187" s="156">
        <v>0</v>
      </c>
      <c r="O187" s="156">
        <v>0</v>
      </c>
      <c r="P187" s="153">
        <v>0</v>
      </c>
      <c r="Q187" s="151" t="s">
        <v>661</v>
      </c>
      <c r="R187" s="156">
        <v>50505.05</v>
      </c>
      <c r="S187" s="62"/>
      <c r="T187" s="52"/>
      <c r="U187" s="52"/>
      <c r="V187" s="156">
        <v>50505.05</v>
      </c>
      <c r="W187" s="165">
        <f t="shared" si="101"/>
        <v>100</v>
      </c>
      <c r="X187" s="156" t="s">
        <v>661</v>
      </c>
      <c r="Y187" s="162"/>
    </row>
    <row r="188" spans="1:25" ht="25.9" customHeight="1" x14ac:dyDescent="0.25">
      <c r="A188" s="3"/>
      <c r="B188" s="4"/>
      <c r="C188" s="4"/>
      <c r="D188" s="4"/>
      <c r="E188" s="4"/>
      <c r="F188" s="172" t="s">
        <v>311</v>
      </c>
      <c r="G188" s="80"/>
      <c r="H188" s="145" t="s">
        <v>316</v>
      </c>
      <c r="I188" s="145"/>
      <c r="J188" s="156">
        <v>0</v>
      </c>
      <c r="K188" s="156">
        <v>0</v>
      </c>
      <c r="L188" s="153">
        <v>0</v>
      </c>
      <c r="M188" s="153"/>
      <c r="N188" s="156">
        <v>6580755.3300000001</v>
      </c>
      <c r="O188" s="156">
        <v>6580755.3300000001</v>
      </c>
      <c r="P188" s="151">
        <f>SUM(O188/N188*100)</f>
        <v>100</v>
      </c>
      <c r="Q188" s="151" t="s">
        <v>661</v>
      </c>
      <c r="R188" s="151">
        <v>5000000</v>
      </c>
      <c r="S188" s="62"/>
      <c r="T188" s="52"/>
      <c r="U188" s="52"/>
      <c r="V188" s="156">
        <v>5000000</v>
      </c>
      <c r="W188" s="165">
        <f t="shared" si="101"/>
        <v>100</v>
      </c>
      <c r="X188" s="156" t="s">
        <v>661</v>
      </c>
      <c r="Y188" s="162"/>
    </row>
    <row r="189" spans="1:25" ht="33" customHeight="1" x14ac:dyDescent="0.25">
      <c r="A189" s="3"/>
      <c r="B189" s="4"/>
      <c r="C189" s="4"/>
      <c r="D189" s="4"/>
      <c r="E189" s="4"/>
      <c r="F189" s="166" t="s">
        <v>220</v>
      </c>
      <c r="G189" s="80"/>
      <c r="H189" s="146" t="s">
        <v>312</v>
      </c>
      <c r="I189" s="146"/>
      <c r="J189" s="160">
        <f>SUM(J190)</f>
        <v>0</v>
      </c>
      <c r="K189" s="160">
        <v>0</v>
      </c>
      <c r="L189" s="153"/>
      <c r="M189" s="153"/>
      <c r="N189" s="160"/>
      <c r="O189" s="160"/>
      <c r="P189" s="153"/>
      <c r="Q189" s="153">
        <f>SUM(Q190)</f>
        <v>600000</v>
      </c>
      <c r="R189" s="153">
        <f t="shared" ref="R189:R190" si="106">SUM(J189,N189)</f>
        <v>0</v>
      </c>
      <c r="S189" s="62"/>
      <c r="T189" s="52"/>
      <c r="U189" s="52"/>
      <c r="V189" s="156">
        <f t="shared" ref="V189:V190" si="107">SUM(K189,O189)</f>
        <v>0</v>
      </c>
      <c r="W189" s="165">
        <v>0</v>
      </c>
      <c r="X189" s="156">
        <f t="shared" si="105"/>
        <v>0</v>
      </c>
      <c r="Y189" s="162"/>
    </row>
    <row r="190" spans="1:25" ht="66" customHeight="1" x14ac:dyDescent="0.25">
      <c r="A190" s="3"/>
      <c r="B190" s="4"/>
      <c r="C190" s="4"/>
      <c r="D190" s="4"/>
      <c r="E190" s="4"/>
      <c r="F190" s="172" t="s">
        <v>221</v>
      </c>
      <c r="G190" s="80"/>
      <c r="H190" s="145" t="s">
        <v>313</v>
      </c>
      <c r="I190" s="145"/>
      <c r="J190" s="156">
        <v>0</v>
      </c>
      <c r="K190" s="156">
        <v>0</v>
      </c>
      <c r="L190" s="153"/>
      <c r="M190" s="153"/>
      <c r="N190" s="156"/>
      <c r="O190" s="156"/>
      <c r="P190" s="151"/>
      <c r="Q190" s="151">
        <v>600000</v>
      </c>
      <c r="R190" s="151">
        <f t="shared" si="106"/>
        <v>0</v>
      </c>
      <c r="S190" s="62"/>
      <c r="T190" s="52"/>
      <c r="U190" s="52"/>
      <c r="V190" s="156">
        <f t="shared" si="107"/>
        <v>0</v>
      </c>
      <c r="W190" s="165">
        <v>0</v>
      </c>
      <c r="X190" s="156">
        <f t="shared" si="105"/>
        <v>0</v>
      </c>
      <c r="Y190" s="162"/>
    </row>
    <row r="191" spans="1:25" ht="40.5" customHeight="1" x14ac:dyDescent="0.25">
      <c r="A191" s="3"/>
      <c r="B191" s="4"/>
      <c r="C191" s="4"/>
      <c r="D191" s="4"/>
      <c r="E191" s="4"/>
      <c r="F191" s="166" t="s">
        <v>222</v>
      </c>
      <c r="G191" s="80"/>
      <c r="H191" s="146" t="s">
        <v>315</v>
      </c>
      <c r="I191" s="146"/>
      <c r="J191" s="160">
        <f>SUM(J192)</f>
        <v>0</v>
      </c>
      <c r="K191" s="160">
        <v>0</v>
      </c>
      <c r="L191" s="153"/>
      <c r="M191" s="153"/>
      <c r="N191" s="160"/>
      <c r="O191" s="160"/>
      <c r="P191" s="153"/>
      <c r="Q191" s="153">
        <f>SUM(Q192)</f>
        <v>1500000</v>
      </c>
      <c r="R191" s="153">
        <f>SUM(R192)</f>
        <v>11255669.76</v>
      </c>
      <c r="S191" s="62"/>
      <c r="T191" s="52"/>
      <c r="U191" s="52"/>
      <c r="V191" s="153">
        <f>SUM(V192)</f>
        <v>11255270</v>
      </c>
      <c r="W191" s="208">
        <f t="shared" si="101"/>
        <v>99.996448367724682</v>
      </c>
      <c r="X191" s="156">
        <f t="shared" si="105"/>
        <v>750.35133333333329</v>
      </c>
      <c r="Y191" s="162"/>
    </row>
    <row r="192" spans="1:25" ht="59.45" customHeight="1" x14ac:dyDescent="0.25">
      <c r="A192" s="3"/>
      <c r="B192" s="4"/>
      <c r="C192" s="4"/>
      <c r="D192" s="4"/>
      <c r="E192" s="4"/>
      <c r="F192" s="172" t="s">
        <v>223</v>
      </c>
      <c r="G192" s="80"/>
      <c r="H192" s="145" t="s">
        <v>314</v>
      </c>
      <c r="I192" s="145"/>
      <c r="J192" s="156">
        <v>0</v>
      </c>
      <c r="K192" s="156">
        <v>0</v>
      </c>
      <c r="L192" s="153"/>
      <c r="M192" s="153"/>
      <c r="N192" s="156"/>
      <c r="O192" s="156"/>
      <c r="P192" s="151"/>
      <c r="Q192" s="151">
        <v>1500000</v>
      </c>
      <c r="R192" s="151">
        <v>11255669.76</v>
      </c>
      <c r="S192" s="62"/>
      <c r="T192" s="52"/>
      <c r="U192" s="52"/>
      <c r="V192" s="156">
        <v>11255270</v>
      </c>
      <c r="W192" s="165">
        <f t="shared" si="101"/>
        <v>99.996448367724682</v>
      </c>
      <c r="X192" s="156">
        <f t="shared" si="105"/>
        <v>750.35133333333329</v>
      </c>
      <c r="Y192" s="162"/>
    </row>
    <row r="193" spans="1:25" ht="68.25" customHeight="1" x14ac:dyDescent="0.25">
      <c r="A193" s="3"/>
      <c r="B193" s="4"/>
      <c r="C193" s="4"/>
      <c r="D193" s="4"/>
      <c r="E193" s="4"/>
      <c r="F193" s="166" t="s">
        <v>617</v>
      </c>
      <c r="G193" s="73"/>
      <c r="H193" s="146" t="s">
        <v>618</v>
      </c>
      <c r="I193" s="146"/>
      <c r="J193" s="160"/>
      <c r="K193" s="160"/>
      <c r="L193" s="153"/>
      <c r="M193" s="153"/>
      <c r="N193" s="160"/>
      <c r="O193" s="160"/>
      <c r="P193" s="153"/>
      <c r="Q193" s="153">
        <f>SUM(Q194)</f>
        <v>3365655</v>
      </c>
      <c r="R193" s="153">
        <f>SUM(R194)</f>
        <v>3451655</v>
      </c>
      <c r="S193" s="62"/>
      <c r="T193" s="52"/>
      <c r="U193" s="52"/>
      <c r="V193" s="153">
        <f>SUM(V194)</f>
        <v>3451506.04</v>
      </c>
      <c r="W193" s="208">
        <f t="shared" si="101"/>
        <v>99.995684389082911</v>
      </c>
      <c r="X193" s="156">
        <f t="shared" si="105"/>
        <v>102.55079739307801</v>
      </c>
      <c r="Y193" s="231"/>
    </row>
    <row r="194" spans="1:25" ht="81.75" customHeight="1" x14ac:dyDescent="0.25">
      <c r="A194" s="3"/>
      <c r="B194" s="4"/>
      <c r="C194" s="4"/>
      <c r="D194" s="4"/>
      <c r="E194" s="4"/>
      <c r="F194" s="121" t="s">
        <v>619</v>
      </c>
      <c r="G194" s="73"/>
      <c r="H194" s="145" t="s">
        <v>620</v>
      </c>
      <c r="I194" s="145"/>
      <c r="J194" s="156"/>
      <c r="K194" s="156"/>
      <c r="L194" s="153"/>
      <c r="M194" s="153"/>
      <c r="N194" s="156"/>
      <c r="O194" s="156"/>
      <c r="P194" s="151"/>
      <c r="Q194" s="151">
        <v>3365655</v>
      </c>
      <c r="R194" s="151">
        <v>3451655</v>
      </c>
      <c r="S194" s="62"/>
      <c r="T194" s="52"/>
      <c r="U194" s="52"/>
      <c r="V194" s="156">
        <v>3451506.04</v>
      </c>
      <c r="W194" s="210">
        <f t="shared" si="101"/>
        <v>99.995684389082911</v>
      </c>
      <c r="X194" s="156">
        <f t="shared" si="105"/>
        <v>102.55079739307801</v>
      </c>
      <c r="Y194" s="232"/>
    </row>
    <row r="195" spans="1:25" ht="42.75" x14ac:dyDescent="0.25">
      <c r="A195" s="6" t="s">
        <v>17</v>
      </c>
      <c r="B195" s="6"/>
      <c r="C195" s="6"/>
      <c r="D195" s="6"/>
      <c r="E195" s="6"/>
      <c r="F195" s="119" t="s">
        <v>254</v>
      </c>
      <c r="G195" s="79" t="s">
        <v>38</v>
      </c>
      <c r="H195" s="146" t="s">
        <v>110</v>
      </c>
      <c r="I195" s="146"/>
      <c r="J195" s="160">
        <f>SUM(J196,J198)</f>
        <v>3273024.6</v>
      </c>
      <c r="K195" s="160">
        <f>SUM(K196,K198)</f>
        <v>3273024.6</v>
      </c>
      <c r="L195" s="153">
        <f t="shared" ref="L195:L199" si="108">SUM(K195/J195*100)</f>
        <v>100</v>
      </c>
      <c r="M195" s="153"/>
      <c r="N195" s="160">
        <f>SUM(N196)</f>
        <v>0</v>
      </c>
      <c r="O195" s="160">
        <v>0</v>
      </c>
      <c r="P195" s="153">
        <v>0</v>
      </c>
      <c r="Q195" s="153">
        <f>SUM(Q196+Q198+Q200+Q202)</f>
        <v>5900000</v>
      </c>
      <c r="R195" s="153">
        <f>SUM(R196+R198+R200+R202)</f>
        <v>8331711.0999999996</v>
      </c>
      <c r="S195" s="62"/>
      <c r="T195" s="52"/>
      <c r="U195" s="52"/>
      <c r="V195" s="153">
        <f>SUM(V196+V198+V200+V202)</f>
        <v>8331711.0999999996</v>
      </c>
      <c r="W195" s="208">
        <f t="shared" si="101"/>
        <v>100</v>
      </c>
      <c r="X195" s="156">
        <f>SUM(V195/Q195*100)</f>
        <v>141.21544237288134</v>
      </c>
      <c r="Y195" s="162"/>
    </row>
    <row r="196" spans="1:25" ht="38.25" x14ac:dyDescent="0.25">
      <c r="A196" s="6"/>
      <c r="B196" s="6"/>
      <c r="C196" s="6"/>
      <c r="D196" s="6"/>
      <c r="E196" s="6"/>
      <c r="F196" s="173" t="s">
        <v>153</v>
      </c>
      <c r="G196" s="79" t="s">
        <v>34</v>
      </c>
      <c r="H196" s="146" t="s">
        <v>371</v>
      </c>
      <c r="I196" s="79"/>
      <c r="J196" s="60">
        <f>SUM(J197)</f>
        <v>624717.88</v>
      </c>
      <c r="K196" s="60">
        <f>SUM(K197)</f>
        <v>624717.88</v>
      </c>
      <c r="L196" s="56">
        <f t="shared" si="108"/>
        <v>100</v>
      </c>
      <c r="M196" s="56"/>
      <c r="N196" s="60">
        <v>0</v>
      </c>
      <c r="O196" s="60">
        <v>0</v>
      </c>
      <c r="P196" s="56">
        <v>0</v>
      </c>
      <c r="Q196" s="153">
        <f>SUM(Q197)</f>
        <v>1200000</v>
      </c>
      <c r="R196" s="153">
        <f>SUM(R197)</f>
        <v>1834825.81</v>
      </c>
      <c r="S196" s="63"/>
      <c r="T196" s="59"/>
      <c r="U196" s="59"/>
      <c r="V196" s="160">
        <f>SUM(V197)</f>
        <v>1834825.81</v>
      </c>
      <c r="W196" s="208">
        <f t="shared" si="101"/>
        <v>100</v>
      </c>
      <c r="X196" s="156">
        <f>SUM(V196/Q196*100)</f>
        <v>152.90215083333334</v>
      </c>
      <c r="Y196" s="162"/>
    </row>
    <row r="197" spans="1:25" ht="47.25" customHeight="1" x14ac:dyDescent="0.25">
      <c r="A197" s="6"/>
      <c r="B197" s="6"/>
      <c r="C197" s="6"/>
      <c r="D197" s="6"/>
      <c r="E197" s="6"/>
      <c r="F197" s="112" t="s">
        <v>52</v>
      </c>
      <c r="G197" s="80" t="s">
        <v>38</v>
      </c>
      <c r="H197" s="145" t="s">
        <v>317</v>
      </c>
      <c r="I197" s="80"/>
      <c r="J197" s="53">
        <v>624717.88</v>
      </c>
      <c r="K197" s="53">
        <v>624717.88</v>
      </c>
      <c r="L197" s="49">
        <f t="shared" si="108"/>
        <v>100</v>
      </c>
      <c r="M197" s="49"/>
      <c r="N197" s="53">
        <v>0</v>
      </c>
      <c r="O197" s="53">
        <v>0</v>
      </c>
      <c r="P197" s="56">
        <v>0</v>
      </c>
      <c r="Q197" s="151">
        <v>1200000</v>
      </c>
      <c r="R197" s="151">
        <v>1834825.81</v>
      </c>
      <c r="S197" s="62"/>
      <c r="T197" s="52"/>
      <c r="U197" s="52"/>
      <c r="V197" s="156">
        <v>1834825.81</v>
      </c>
      <c r="W197" s="165">
        <f t="shared" si="101"/>
        <v>100</v>
      </c>
      <c r="X197" s="156">
        <f>SUM(V197/Q197*100)</f>
        <v>152.90215083333334</v>
      </c>
      <c r="Y197" s="162"/>
    </row>
    <row r="198" spans="1:25" ht="53.25" customHeight="1" x14ac:dyDescent="0.25">
      <c r="A198" s="6"/>
      <c r="B198" s="6"/>
      <c r="C198" s="6"/>
      <c r="D198" s="6"/>
      <c r="E198" s="6"/>
      <c r="F198" s="173" t="s">
        <v>318</v>
      </c>
      <c r="G198" s="80"/>
      <c r="H198" s="146" t="s">
        <v>319</v>
      </c>
      <c r="I198" s="146"/>
      <c r="J198" s="160">
        <f>SUM(J199:J199)</f>
        <v>2648306.7200000002</v>
      </c>
      <c r="K198" s="160">
        <f>SUM(K199:K199)</f>
        <v>2648306.7200000002</v>
      </c>
      <c r="L198" s="153">
        <f t="shared" si="108"/>
        <v>100</v>
      </c>
      <c r="M198" s="153"/>
      <c r="N198" s="156">
        <v>0</v>
      </c>
      <c r="O198" s="156">
        <v>0</v>
      </c>
      <c r="P198" s="153">
        <v>0</v>
      </c>
      <c r="Q198" s="153">
        <f>SUM(Q199)</f>
        <v>4200000</v>
      </c>
      <c r="R198" s="153">
        <f>SUM(R199)</f>
        <v>5631453.29</v>
      </c>
      <c r="S198" s="63"/>
      <c r="T198" s="59"/>
      <c r="U198" s="59"/>
      <c r="V198" s="160">
        <f>SUM(V199)</f>
        <v>5631453.29</v>
      </c>
      <c r="W198" s="208">
        <f t="shared" si="101"/>
        <v>100</v>
      </c>
      <c r="X198" s="156">
        <f>SUM(V198/Q198*100)</f>
        <v>134.08222119047619</v>
      </c>
      <c r="Y198" s="162"/>
    </row>
    <row r="199" spans="1:25" ht="55.5" customHeight="1" x14ac:dyDescent="0.25">
      <c r="A199" s="6"/>
      <c r="B199" s="6"/>
      <c r="C199" s="6"/>
      <c r="D199" s="6"/>
      <c r="E199" s="6"/>
      <c r="F199" s="162" t="s">
        <v>42</v>
      </c>
      <c r="G199" s="80"/>
      <c r="H199" s="145" t="s">
        <v>393</v>
      </c>
      <c r="I199" s="145"/>
      <c r="J199" s="156">
        <v>2648306.7200000002</v>
      </c>
      <c r="K199" s="156">
        <v>2648306.7200000002</v>
      </c>
      <c r="L199" s="151">
        <f t="shared" si="108"/>
        <v>100</v>
      </c>
      <c r="M199" s="151"/>
      <c r="N199" s="156">
        <v>0</v>
      </c>
      <c r="O199" s="156">
        <v>0</v>
      </c>
      <c r="P199" s="153">
        <v>0</v>
      </c>
      <c r="Q199" s="151">
        <v>4200000</v>
      </c>
      <c r="R199" s="151">
        <v>5631453.29</v>
      </c>
      <c r="S199" s="62"/>
      <c r="T199" s="52"/>
      <c r="U199" s="52"/>
      <c r="V199" s="156">
        <v>5631453.29</v>
      </c>
      <c r="W199" s="165">
        <f t="shared" si="101"/>
        <v>100</v>
      </c>
      <c r="X199" s="156">
        <f t="shared" ref="X199" si="109">SUM(V199/Q199*100)</f>
        <v>134.08222119047619</v>
      </c>
      <c r="Y199" s="162"/>
    </row>
    <row r="200" spans="1:25" ht="31.5" hidden="1" customHeight="1" x14ac:dyDescent="0.25">
      <c r="A200" s="6"/>
      <c r="B200" s="6"/>
      <c r="C200" s="6"/>
      <c r="D200" s="6"/>
      <c r="E200" s="6"/>
      <c r="F200" s="161" t="s">
        <v>394</v>
      </c>
      <c r="G200" s="80"/>
      <c r="H200" s="79" t="s">
        <v>395</v>
      </c>
      <c r="I200" s="60">
        <f>SUM(I201)</f>
        <v>70000</v>
      </c>
      <c r="J200" s="102" t="s">
        <v>394</v>
      </c>
      <c r="K200" s="80"/>
      <c r="L200" s="79" t="s">
        <v>395</v>
      </c>
      <c r="M200" s="60">
        <f>SUM(M201)</f>
        <v>70000</v>
      </c>
      <c r="N200" s="102" t="s">
        <v>394</v>
      </c>
      <c r="O200" s="80"/>
      <c r="P200" s="79" t="s">
        <v>395</v>
      </c>
      <c r="Q200" s="60">
        <f>SUM(Q201)</f>
        <v>0</v>
      </c>
      <c r="R200" s="56">
        <f>SUM(R201)</f>
        <v>0</v>
      </c>
      <c r="S200" s="63"/>
      <c r="T200" s="59"/>
      <c r="U200" s="59"/>
      <c r="V200" s="60">
        <f>SUM(V201)</f>
        <v>0</v>
      </c>
      <c r="W200" s="165" t="e">
        <f t="shared" ref="W200:W203" si="110">SUM(V200/R200*100)</f>
        <v>#DIV/0!</v>
      </c>
      <c r="X200" s="156">
        <v>0</v>
      </c>
      <c r="Y200" s="162" t="s">
        <v>638</v>
      </c>
    </row>
    <row r="201" spans="1:25" ht="30" hidden="1" customHeight="1" x14ac:dyDescent="0.25">
      <c r="A201" s="6"/>
      <c r="B201" s="6"/>
      <c r="C201" s="6"/>
      <c r="D201" s="6"/>
      <c r="E201" s="6"/>
      <c r="F201" s="162" t="s">
        <v>396</v>
      </c>
      <c r="G201" s="80"/>
      <c r="H201" s="80" t="s">
        <v>397</v>
      </c>
      <c r="I201" s="53">
        <v>70000</v>
      </c>
      <c r="J201" s="103" t="s">
        <v>396</v>
      </c>
      <c r="K201" s="80"/>
      <c r="L201" s="80" t="s">
        <v>397</v>
      </c>
      <c r="M201" s="53">
        <v>70000</v>
      </c>
      <c r="N201" s="103" t="s">
        <v>396</v>
      </c>
      <c r="O201" s="80"/>
      <c r="P201" s="80" t="s">
        <v>397</v>
      </c>
      <c r="Q201" s="53">
        <v>0</v>
      </c>
      <c r="R201" s="49">
        <v>0</v>
      </c>
      <c r="S201" s="62"/>
      <c r="T201" s="52"/>
      <c r="U201" s="52"/>
      <c r="V201" s="53">
        <v>0</v>
      </c>
      <c r="W201" s="165" t="e">
        <f t="shared" si="110"/>
        <v>#DIV/0!</v>
      </c>
      <c r="X201" s="156">
        <v>0</v>
      </c>
      <c r="Y201" s="162" t="s">
        <v>638</v>
      </c>
    </row>
    <row r="202" spans="1:25" ht="21" customHeight="1" x14ac:dyDescent="0.25">
      <c r="A202" s="6"/>
      <c r="B202" s="6"/>
      <c r="C202" s="6"/>
      <c r="D202" s="6"/>
      <c r="E202" s="6"/>
      <c r="F202" s="161" t="s">
        <v>398</v>
      </c>
      <c r="G202" s="80"/>
      <c r="H202" s="146" t="s">
        <v>399</v>
      </c>
      <c r="I202" s="160">
        <f>SUM(I203)</f>
        <v>612000</v>
      </c>
      <c r="J202" s="148" t="s">
        <v>398</v>
      </c>
      <c r="K202" s="145"/>
      <c r="L202" s="146" t="s">
        <v>399</v>
      </c>
      <c r="M202" s="160">
        <f>SUM(M203)</f>
        <v>612000</v>
      </c>
      <c r="N202" s="148" t="s">
        <v>398</v>
      </c>
      <c r="O202" s="145"/>
      <c r="P202" s="146" t="s">
        <v>399</v>
      </c>
      <c r="Q202" s="160">
        <f>SUM(Q203)</f>
        <v>500000</v>
      </c>
      <c r="R202" s="153">
        <f>SUM(R203)</f>
        <v>865432</v>
      </c>
      <c r="S202" s="63"/>
      <c r="T202" s="59"/>
      <c r="U202" s="59"/>
      <c r="V202" s="160">
        <f>SUM(V203)</f>
        <v>865432</v>
      </c>
      <c r="W202" s="165">
        <f t="shared" si="110"/>
        <v>100</v>
      </c>
      <c r="X202" s="156">
        <f t="shared" ref="X202:X203" si="111">SUM(V202/Q202*100)</f>
        <v>173.0864</v>
      </c>
      <c r="Y202" s="162"/>
    </row>
    <row r="203" spans="1:25" ht="27.6" customHeight="1" x14ac:dyDescent="0.25">
      <c r="A203" s="6"/>
      <c r="B203" s="6"/>
      <c r="C203" s="6"/>
      <c r="D203" s="6"/>
      <c r="E203" s="6"/>
      <c r="F203" s="162" t="s">
        <v>400</v>
      </c>
      <c r="G203" s="80"/>
      <c r="H203" s="145" t="s">
        <v>401</v>
      </c>
      <c r="I203" s="156">
        <v>612000</v>
      </c>
      <c r="J203" s="163" t="s">
        <v>400</v>
      </c>
      <c r="K203" s="145"/>
      <c r="L203" s="145" t="s">
        <v>401</v>
      </c>
      <c r="M203" s="156">
        <v>612000</v>
      </c>
      <c r="N203" s="163" t="s">
        <v>400</v>
      </c>
      <c r="O203" s="145"/>
      <c r="P203" s="145" t="s">
        <v>401</v>
      </c>
      <c r="Q203" s="156">
        <v>500000</v>
      </c>
      <c r="R203" s="151">
        <v>865432</v>
      </c>
      <c r="S203" s="62"/>
      <c r="T203" s="52"/>
      <c r="U203" s="52"/>
      <c r="V203" s="156">
        <v>865432</v>
      </c>
      <c r="W203" s="165">
        <f t="shared" si="110"/>
        <v>100</v>
      </c>
      <c r="X203" s="156">
        <f t="shared" si="111"/>
        <v>173.0864</v>
      </c>
      <c r="Y203" s="162"/>
    </row>
    <row r="204" spans="1:25" ht="27" customHeight="1" x14ac:dyDescent="0.25">
      <c r="A204" s="6" t="s">
        <v>19</v>
      </c>
      <c r="B204" s="8" t="s">
        <v>28</v>
      </c>
      <c r="C204" s="8" t="s">
        <v>29</v>
      </c>
      <c r="D204" s="8"/>
      <c r="E204" s="8"/>
      <c r="F204" s="119" t="s">
        <v>320</v>
      </c>
      <c r="G204" s="79" t="s">
        <v>38</v>
      </c>
      <c r="H204" s="146" t="s">
        <v>111</v>
      </c>
      <c r="I204" s="160">
        <f>SUM(I205)</f>
        <v>1228160</v>
      </c>
      <c r="J204" s="146" t="s">
        <v>111</v>
      </c>
      <c r="K204" s="160">
        <f>SUM(K205)</f>
        <v>335760</v>
      </c>
      <c r="L204" s="146" t="s">
        <v>111</v>
      </c>
      <c r="M204" s="160">
        <f>SUM(M205)</f>
        <v>1228160</v>
      </c>
      <c r="N204" s="146" t="s">
        <v>111</v>
      </c>
      <c r="O204" s="160">
        <f>SUM(O205)</f>
        <v>335760</v>
      </c>
      <c r="P204" s="146" t="s">
        <v>111</v>
      </c>
      <c r="Q204" s="160">
        <f>SUM(Q205+Q213)</f>
        <v>819253</v>
      </c>
      <c r="R204" s="160">
        <f>SUM(R205)</f>
        <v>30000</v>
      </c>
      <c r="S204" s="59"/>
      <c r="T204" s="59"/>
      <c r="U204" s="59"/>
      <c r="V204" s="160">
        <f>SUM(V205)</f>
        <v>30000</v>
      </c>
      <c r="W204" s="160">
        <f t="shared" ref="W204:W214" si="112">SUM(V204/R204*100)</f>
        <v>100</v>
      </c>
      <c r="X204" s="156">
        <f>SUM(V204/Q204*100)</f>
        <v>3.6618724618646499</v>
      </c>
      <c r="Y204" s="231"/>
    </row>
    <row r="205" spans="1:25" ht="45.75" thickBot="1" x14ac:dyDescent="0.3">
      <c r="A205" s="6"/>
      <c r="B205" s="8"/>
      <c r="C205" s="8"/>
      <c r="D205" s="8"/>
      <c r="E205" s="8"/>
      <c r="F205" s="175" t="s">
        <v>406</v>
      </c>
      <c r="G205" s="80" t="s">
        <v>28</v>
      </c>
      <c r="H205" s="145" t="s">
        <v>407</v>
      </c>
      <c r="I205" s="53">
        <f>SUM(I206,I213)</f>
        <v>1228160</v>
      </c>
      <c r="J205" s="80" t="s">
        <v>407</v>
      </c>
      <c r="K205" s="53">
        <f>SUM(K206,K213)</f>
        <v>335760</v>
      </c>
      <c r="L205" s="80" t="s">
        <v>407</v>
      </c>
      <c r="M205" s="53">
        <f>SUM(M206,M213)</f>
        <v>1228160</v>
      </c>
      <c r="N205" s="80" t="s">
        <v>407</v>
      </c>
      <c r="O205" s="53">
        <f>SUM(O206,O213)</f>
        <v>335760</v>
      </c>
      <c r="P205" s="80" t="s">
        <v>407</v>
      </c>
      <c r="Q205" s="160">
        <f>SUM(Q206+Q208+Q211)</f>
        <v>789253</v>
      </c>
      <c r="R205" s="160">
        <f>SUM(R206,R213)</f>
        <v>30000</v>
      </c>
      <c r="S205" s="59"/>
      <c r="T205" s="59"/>
      <c r="U205" s="59"/>
      <c r="V205" s="160">
        <f>SUM(V206,V213)</f>
        <v>30000</v>
      </c>
      <c r="W205" s="160">
        <f t="shared" si="112"/>
        <v>100</v>
      </c>
      <c r="X205" s="156">
        <f>SUM(V205/Q205*100)</f>
        <v>3.8010625236774525</v>
      </c>
      <c r="Y205" s="232"/>
    </row>
    <row r="206" spans="1:25" ht="51.75" customHeight="1" thickBot="1" x14ac:dyDescent="0.3">
      <c r="A206" s="6"/>
      <c r="B206" s="8"/>
      <c r="C206" s="8"/>
      <c r="D206" s="8"/>
      <c r="E206" s="8"/>
      <c r="F206" s="176" t="s">
        <v>402</v>
      </c>
      <c r="G206" s="80"/>
      <c r="H206" s="145" t="s">
        <v>403</v>
      </c>
      <c r="I206" s="60">
        <f>SUM(I207:I210)</f>
        <v>1198160</v>
      </c>
      <c r="J206" s="80" t="s">
        <v>403</v>
      </c>
      <c r="K206" s="60">
        <f>SUM(K207:K210)</f>
        <v>305760</v>
      </c>
      <c r="L206" s="80" t="s">
        <v>403</v>
      </c>
      <c r="M206" s="60">
        <f>SUM(M207:M210)</f>
        <v>1198160</v>
      </c>
      <c r="N206" s="80" t="s">
        <v>403</v>
      </c>
      <c r="O206" s="60">
        <f>SUM(O207:O210)</f>
        <v>305760</v>
      </c>
      <c r="P206" s="80" t="s">
        <v>403</v>
      </c>
      <c r="Q206" s="156">
        <f>SUM(Q207)</f>
        <v>109053</v>
      </c>
      <c r="R206" s="151">
        <f>SUM(R207:R210)</f>
        <v>0</v>
      </c>
      <c r="S206" s="52"/>
      <c r="T206" s="52"/>
      <c r="U206" s="52"/>
      <c r="V206" s="156">
        <f>SUM(V207:V210)</f>
        <v>0</v>
      </c>
      <c r="W206" s="165">
        <v>0</v>
      </c>
      <c r="X206" s="156">
        <f>SUM(V206/Q206*100)</f>
        <v>0</v>
      </c>
      <c r="Y206" s="231"/>
    </row>
    <row r="207" spans="1:25" ht="24.6" customHeight="1" thickBot="1" x14ac:dyDescent="0.3">
      <c r="A207" s="6"/>
      <c r="B207" s="8"/>
      <c r="C207" s="8"/>
      <c r="D207" s="8"/>
      <c r="E207" s="8"/>
      <c r="F207" s="169" t="s">
        <v>404</v>
      </c>
      <c r="G207" s="80"/>
      <c r="H207" s="145" t="s">
        <v>405</v>
      </c>
      <c r="I207" s="105">
        <v>305760</v>
      </c>
      <c r="J207" s="80" t="s">
        <v>405</v>
      </c>
      <c r="K207" s="105">
        <v>305760</v>
      </c>
      <c r="L207" s="80" t="s">
        <v>405</v>
      </c>
      <c r="M207" s="105">
        <v>305760</v>
      </c>
      <c r="N207" s="80" t="s">
        <v>405</v>
      </c>
      <c r="O207" s="105">
        <v>305760</v>
      </c>
      <c r="P207" s="80" t="s">
        <v>405</v>
      </c>
      <c r="Q207" s="174">
        <v>109053</v>
      </c>
      <c r="R207" s="151">
        <v>0</v>
      </c>
      <c r="S207" s="52"/>
      <c r="T207" s="52"/>
      <c r="U207" s="52"/>
      <c r="V207" s="156">
        <v>0</v>
      </c>
      <c r="W207" s="156">
        <v>0</v>
      </c>
      <c r="X207" s="156">
        <f t="shared" ref="X207" si="113">SUM(V207/Q207*100)</f>
        <v>0</v>
      </c>
      <c r="Y207" s="232"/>
    </row>
    <row r="208" spans="1:25" ht="53.25" customHeight="1" thickBot="1" x14ac:dyDescent="0.3">
      <c r="A208" s="6"/>
      <c r="B208" s="8"/>
      <c r="C208" s="8"/>
      <c r="D208" s="8"/>
      <c r="E208" s="8"/>
      <c r="F208" s="177" t="s">
        <v>512</v>
      </c>
      <c r="G208" s="73"/>
      <c r="H208" s="138" t="s">
        <v>513</v>
      </c>
      <c r="I208" s="44">
        <f>SUM(I209:I210)</f>
        <v>446200</v>
      </c>
      <c r="J208" s="106" t="s">
        <v>512</v>
      </c>
      <c r="K208" s="73"/>
      <c r="L208" s="73" t="s">
        <v>513</v>
      </c>
      <c r="M208" s="44">
        <f>SUM(M209:M210)</f>
        <v>446200</v>
      </c>
      <c r="N208" s="106" t="s">
        <v>512</v>
      </c>
      <c r="O208" s="73"/>
      <c r="P208" s="73" t="s">
        <v>513</v>
      </c>
      <c r="Q208" s="179">
        <f>SUM(Q209:Q210)</f>
        <v>446200</v>
      </c>
      <c r="R208" s="151" t="s">
        <v>661</v>
      </c>
      <c r="S208" s="52"/>
      <c r="T208" s="52"/>
      <c r="U208" s="52"/>
      <c r="V208" s="156" t="s">
        <v>661</v>
      </c>
      <c r="W208" s="156" t="s">
        <v>661</v>
      </c>
      <c r="X208" s="156" t="s">
        <v>661</v>
      </c>
      <c r="Y208" s="234"/>
    </row>
    <row r="209" spans="1:25" ht="51.75" customHeight="1" thickBot="1" x14ac:dyDescent="0.3">
      <c r="A209" s="6"/>
      <c r="B209" s="8"/>
      <c r="C209" s="8"/>
      <c r="D209" s="8"/>
      <c r="E209" s="8"/>
      <c r="F209" s="169" t="s">
        <v>514</v>
      </c>
      <c r="G209" s="73"/>
      <c r="H209" s="138" t="s">
        <v>515</v>
      </c>
      <c r="I209" s="44">
        <v>232500</v>
      </c>
      <c r="J209" s="104" t="s">
        <v>514</v>
      </c>
      <c r="K209" s="73"/>
      <c r="L209" s="73" t="s">
        <v>515</v>
      </c>
      <c r="M209" s="44">
        <v>232500</v>
      </c>
      <c r="N209" s="104" t="s">
        <v>514</v>
      </c>
      <c r="O209" s="73"/>
      <c r="P209" s="73" t="s">
        <v>515</v>
      </c>
      <c r="Q209" s="179">
        <v>232500</v>
      </c>
      <c r="R209" s="151" t="s">
        <v>661</v>
      </c>
      <c r="S209" s="52"/>
      <c r="T209" s="52"/>
      <c r="U209" s="52"/>
      <c r="V209" s="156" t="s">
        <v>661</v>
      </c>
      <c r="W209" s="156" t="s">
        <v>661</v>
      </c>
      <c r="X209" s="156" t="s">
        <v>661</v>
      </c>
      <c r="Y209" s="235"/>
    </row>
    <row r="210" spans="1:25" ht="62.25" customHeight="1" thickBot="1" x14ac:dyDescent="0.3">
      <c r="A210" s="6"/>
      <c r="B210" s="8"/>
      <c r="C210" s="8"/>
      <c r="D210" s="8"/>
      <c r="E210" s="8"/>
      <c r="F210" s="169" t="s">
        <v>516</v>
      </c>
      <c r="G210" s="73"/>
      <c r="H210" s="138" t="s">
        <v>517</v>
      </c>
      <c r="I210" s="44">
        <v>213700</v>
      </c>
      <c r="J210" s="104" t="s">
        <v>516</v>
      </c>
      <c r="K210" s="73"/>
      <c r="L210" s="73" t="s">
        <v>517</v>
      </c>
      <c r="M210" s="44">
        <v>213700</v>
      </c>
      <c r="N210" s="104" t="s">
        <v>516</v>
      </c>
      <c r="O210" s="73"/>
      <c r="P210" s="73" t="s">
        <v>517</v>
      </c>
      <c r="Q210" s="179">
        <v>213700</v>
      </c>
      <c r="R210" s="151" t="s">
        <v>661</v>
      </c>
      <c r="S210" s="52"/>
      <c r="T210" s="52"/>
      <c r="U210" s="52"/>
      <c r="V210" s="156" t="s">
        <v>661</v>
      </c>
      <c r="W210" s="156" t="s">
        <v>661</v>
      </c>
      <c r="X210" s="156" t="s">
        <v>661</v>
      </c>
      <c r="Y210" s="236"/>
    </row>
    <row r="211" spans="1:25" ht="69" customHeight="1" thickBot="1" x14ac:dyDescent="0.3">
      <c r="A211" s="6"/>
      <c r="B211" s="8"/>
      <c r="C211" s="8"/>
      <c r="D211" s="8"/>
      <c r="E211" s="8"/>
      <c r="F211" s="178" t="s">
        <v>683</v>
      </c>
      <c r="G211" s="80"/>
      <c r="H211" s="145" t="s">
        <v>684</v>
      </c>
      <c r="I211" s="160">
        <f>SUM(I212)</f>
        <v>30000</v>
      </c>
      <c r="J211" s="145" t="s">
        <v>340</v>
      </c>
      <c r="K211" s="160">
        <f>SUM(K212)</f>
        <v>30000</v>
      </c>
      <c r="L211" s="145" t="s">
        <v>340</v>
      </c>
      <c r="M211" s="160">
        <f>SUM(M212)</f>
        <v>30000</v>
      </c>
      <c r="N211" s="145" t="s">
        <v>340</v>
      </c>
      <c r="O211" s="160">
        <f>SUM(O212)</f>
        <v>30000</v>
      </c>
      <c r="P211" s="145" t="s">
        <v>340</v>
      </c>
      <c r="Q211" s="160">
        <f>SUM(Q212)</f>
        <v>234000</v>
      </c>
      <c r="R211" s="153" t="s">
        <v>661</v>
      </c>
      <c r="S211" s="59"/>
      <c r="T211" s="59"/>
      <c r="U211" s="59"/>
      <c r="V211" s="160">
        <f>SUM(V212)</f>
        <v>0</v>
      </c>
      <c r="W211" s="208" t="s">
        <v>661</v>
      </c>
      <c r="X211" s="156" t="s">
        <v>661</v>
      </c>
      <c r="Y211" s="231"/>
    </row>
    <row r="212" spans="1:25" ht="46.5" customHeight="1" thickBot="1" x14ac:dyDescent="0.3">
      <c r="A212" s="6"/>
      <c r="B212" s="8"/>
      <c r="C212" s="8"/>
      <c r="D212" s="8"/>
      <c r="E212" s="8"/>
      <c r="F212" s="169" t="s">
        <v>685</v>
      </c>
      <c r="G212" s="80"/>
      <c r="H212" s="145" t="s">
        <v>686</v>
      </c>
      <c r="I212" s="180">
        <v>30000</v>
      </c>
      <c r="J212" s="145" t="s">
        <v>341</v>
      </c>
      <c r="K212" s="180">
        <v>30000</v>
      </c>
      <c r="L212" s="145" t="s">
        <v>341</v>
      </c>
      <c r="M212" s="180">
        <v>30000</v>
      </c>
      <c r="N212" s="145" t="s">
        <v>341</v>
      </c>
      <c r="O212" s="180">
        <v>30000</v>
      </c>
      <c r="P212" s="145" t="s">
        <v>341</v>
      </c>
      <c r="Q212" s="180">
        <v>234000</v>
      </c>
      <c r="R212" s="151" t="s">
        <v>661</v>
      </c>
      <c r="S212" s="52"/>
      <c r="T212" s="52"/>
      <c r="U212" s="52"/>
      <c r="V212" s="156" t="s">
        <v>661</v>
      </c>
      <c r="W212" s="165" t="s">
        <v>661</v>
      </c>
      <c r="X212" s="156" t="s">
        <v>661</v>
      </c>
      <c r="Y212" s="232"/>
    </row>
    <row r="213" spans="1:25" ht="69" customHeight="1" thickBot="1" x14ac:dyDescent="0.3">
      <c r="A213" s="6"/>
      <c r="B213" s="8"/>
      <c r="C213" s="8"/>
      <c r="D213" s="8"/>
      <c r="E213" s="8"/>
      <c r="F213" s="178" t="s">
        <v>154</v>
      </c>
      <c r="G213" s="80"/>
      <c r="H213" s="145" t="s">
        <v>340</v>
      </c>
      <c r="I213" s="160">
        <f>SUM(I214)</f>
        <v>30000</v>
      </c>
      <c r="J213" s="145" t="s">
        <v>340</v>
      </c>
      <c r="K213" s="160">
        <f>SUM(K214)</f>
        <v>30000</v>
      </c>
      <c r="L213" s="145" t="s">
        <v>340</v>
      </c>
      <c r="M213" s="160">
        <f>SUM(M214)</f>
        <v>30000</v>
      </c>
      <c r="N213" s="145" t="s">
        <v>340</v>
      </c>
      <c r="O213" s="160">
        <f>SUM(O214)</f>
        <v>30000</v>
      </c>
      <c r="P213" s="145" t="s">
        <v>340</v>
      </c>
      <c r="Q213" s="160">
        <f>SUM(Q214)</f>
        <v>30000</v>
      </c>
      <c r="R213" s="153">
        <f>SUM(R214)</f>
        <v>30000</v>
      </c>
      <c r="S213" s="59"/>
      <c r="T213" s="59"/>
      <c r="U213" s="59"/>
      <c r="V213" s="160">
        <f>SUM(V214)</f>
        <v>30000</v>
      </c>
      <c r="W213" s="208">
        <f t="shared" si="112"/>
        <v>100</v>
      </c>
      <c r="X213" s="156">
        <f>SUM(V213/Q213*100)</f>
        <v>100</v>
      </c>
      <c r="Y213" s="231"/>
    </row>
    <row r="214" spans="1:25" ht="46.5" customHeight="1" thickBot="1" x14ac:dyDescent="0.3">
      <c r="A214" s="6"/>
      <c r="B214" s="8"/>
      <c r="C214" s="8"/>
      <c r="D214" s="8"/>
      <c r="E214" s="8"/>
      <c r="F214" s="169" t="s">
        <v>51</v>
      </c>
      <c r="G214" s="80"/>
      <c r="H214" s="145" t="s">
        <v>341</v>
      </c>
      <c r="I214" s="180">
        <v>30000</v>
      </c>
      <c r="J214" s="145" t="s">
        <v>341</v>
      </c>
      <c r="K214" s="180">
        <v>30000</v>
      </c>
      <c r="L214" s="145" t="s">
        <v>341</v>
      </c>
      <c r="M214" s="180">
        <v>30000</v>
      </c>
      <c r="N214" s="145" t="s">
        <v>341</v>
      </c>
      <c r="O214" s="180">
        <v>30000</v>
      </c>
      <c r="P214" s="145" t="s">
        <v>341</v>
      </c>
      <c r="Q214" s="180">
        <v>30000</v>
      </c>
      <c r="R214" s="151">
        <v>30000</v>
      </c>
      <c r="S214" s="52"/>
      <c r="T214" s="52"/>
      <c r="U214" s="52"/>
      <c r="V214" s="156">
        <v>30000</v>
      </c>
      <c r="W214" s="165">
        <f t="shared" si="112"/>
        <v>100</v>
      </c>
      <c r="X214" s="156">
        <f>SUM(V214/Q214*100)</f>
        <v>100</v>
      </c>
      <c r="Y214" s="232"/>
    </row>
    <row r="215" spans="1:25" ht="16.899999999999999" hidden="1" customHeight="1" thickBot="1" x14ac:dyDescent="0.3">
      <c r="A215" s="6"/>
      <c r="B215" s="8"/>
      <c r="C215" s="8"/>
      <c r="D215" s="8"/>
      <c r="E215" s="8"/>
      <c r="F215" s="131" t="s">
        <v>214</v>
      </c>
      <c r="G215" s="80"/>
      <c r="H215" s="80" t="s">
        <v>215</v>
      </c>
      <c r="I215" s="80"/>
      <c r="J215" s="60" t="e">
        <f>SUM(#REF!)</f>
        <v>#REF!</v>
      </c>
      <c r="K215" s="60" t="e">
        <f>SUM(#REF!)</f>
        <v>#REF!</v>
      </c>
      <c r="L215" s="49">
        <v>0</v>
      </c>
      <c r="M215" s="49"/>
      <c r="N215" s="60">
        <v>0</v>
      </c>
      <c r="O215" s="60">
        <v>0</v>
      </c>
      <c r="P215" s="60">
        <v>0</v>
      </c>
      <c r="Q215" s="60"/>
      <c r="R215" s="56" t="e">
        <f t="shared" ref="R215" si="114">SUM(J215,N215)</f>
        <v>#REF!</v>
      </c>
      <c r="S215" s="59"/>
      <c r="T215" s="59"/>
      <c r="U215" s="59"/>
      <c r="V215" s="60" t="e">
        <f t="shared" ref="V215" si="115">SUM(K215,O215)</f>
        <v>#REF!</v>
      </c>
      <c r="W215" s="165">
        <v>0</v>
      </c>
      <c r="X215" s="209"/>
      <c r="Y215" s="233"/>
    </row>
    <row r="216" spans="1:25" ht="28.5" x14ac:dyDescent="0.25">
      <c r="A216" s="6" t="s">
        <v>20</v>
      </c>
      <c r="B216" s="8"/>
      <c r="C216" s="8"/>
      <c r="D216" s="8"/>
      <c r="E216" s="8"/>
      <c r="F216" s="119" t="s">
        <v>321</v>
      </c>
      <c r="G216" s="79" t="s">
        <v>38</v>
      </c>
      <c r="H216" s="146" t="s">
        <v>112</v>
      </c>
      <c r="I216" s="146"/>
      <c r="J216" s="160">
        <f>SUM(J217,J220,J222)</f>
        <v>778497.7</v>
      </c>
      <c r="K216" s="160">
        <f>SUM(K217,K220)</f>
        <v>778497.7</v>
      </c>
      <c r="L216" s="153">
        <f>SUM(K216/J216*100)</f>
        <v>100</v>
      </c>
      <c r="M216" s="153"/>
      <c r="N216" s="160">
        <f>SUM(N217,N220)</f>
        <v>1705000</v>
      </c>
      <c r="O216" s="160">
        <f>SUM(O217,O220)</f>
        <v>1705000</v>
      </c>
      <c r="P216" s="153">
        <f t="shared" ref="P216:P219" si="116">SUM(O216/N216*100)</f>
        <v>100</v>
      </c>
      <c r="Q216" s="153">
        <f>SUM(Q217+Q220+Q222)</f>
        <v>2566536.75</v>
      </c>
      <c r="R216" s="153">
        <f>SUM(R217+R220+R222)</f>
        <v>2646420.7999999998</v>
      </c>
      <c r="S216" s="59"/>
      <c r="T216" s="59"/>
      <c r="U216" s="59"/>
      <c r="V216" s="153">
        <f>SUM(V217+V220+V222)</f>
        <v>2646420.7999999998</v>
      </c>
      <c r="W216" s="208">
        <f t="shared" ref="W216:W234" si="117">SUM(V216/R216*100)</f>
        <v>100</v>
      </c>
      <c r="X216" s="156">
        <f>SUM(V216/Q216*100)</f>
        <v>103.11252313063508</v>
      </c>
      <c r="Y216" s="162"/>
    </row>
    <row r="217" spans="1:25" ht="28.5" x14ac:dyDescent="0.25">
      <c r="A217" s="6"/>
      <c r="B217" s="8"/>
      <c r="C217" s="8"/>
      <c r="D217" s="8"/>
      <c r="E217" s="8"/>
      <c r="F217" s="148" t="s">
        <v>255</v>
      </c>
      <c r="G217" s="80" t="s">
        <v>24</v>
      </c>
      <c r="H217" s="146" t="s">
        <v>113</v>
      </c>
      <c r="I217" s="146"/>
      <c r="J217" s="160">
        <f>SUM(J219)</f>
        <v>500000</v>
      </c>
      <c r="K217" s="160">
        <f>SUM(K218)</f>
        <v>500000</v>
      </c>
      <c r="L217" s="153">
        <f>SUM(K217/J217*100)</f>
        <v>100</v>
      </c>
      <c r="M217" s="153"/>
      <c r="N217" s="160">
        <f>SUM(N218)</f>
        <v>1705000</v>
      </c>
      <c r="O217" s="160">
        <f>SUM(O218)</f>
        <v>1705000</v>
      </c>
      <c r="P217" s="153">
        <f t="shared" si="116"/>
        <v>100</v>
      </c>
      <c r="Q217" s="153">
        <f>SUM(Q218)</f>
        <v>2116536.75</v>
      </c>
      <c r="R217" s="153">
        <f>SUM(R218)</f>
        <v>1918350</v>
      </c>
      <c r="S217" s="59"/>
      <c r="T217" s="59"/>
      <c r="U217" s="59"/>
      <c r="V217" s="160">
        <f>SUM(V218)</f>
        <v>1918350</v>
      </c>
      <c r="W217" s="208">
        <f t="shared" si="117"/>
        <v>100</v>
      </c>
      <c r="X217" s="156">
        <f>SUM(V217/Q217*100)</f>
        <v>90.636271730221551</v>
      </c>
      <c r="Y217" s="162"/>
    </row>
    <row r="218" spans="1:25" ht="27" customHeight="1" x14ac:dyDescent="0.25">
      <c r="A218" s="6"/>
      <c r="B218" s="8"/>
      <c r="C218" s="8"/>
      <c r="D218" s="8"/>
      <c r="E218" s="8"/>
      <c r="F218" s="117" t="s">
        <v>687</v>
      </c>
      <c r="G218" s="80"/>
      <c r="H218" s="145" t="s">
        <v>114</v>
      </c>
      <c r="I218" s="145"/>
      <c r="J218" s="156">
        <f>SUM(J219)</f>
        <v>500000</v>
      </c>
      <c r="K218" s="156">
        <f>SUM(K219)</f>
        <v>500000</v>
      </c>
      <c r="L218" s="151">
        <f>SUM(K218/J218*100)</f>
        <v>100</v>
      </c>
      <c r="M218" s="151"/>
      <c r="N218" s="156">
        <f>SUM(N219)</f>
        <v>1705000</v>
      </c>
      <c r="O218" s="156">
        <f>SUM(O219)</f>
        <v>1705000</v>
      </c>
      <c r="P218" s="151">
        <f t="shared" si="116"/>
        <v>100</v>
      </c>
      <c r="Q218" s="151">
        <f>SUM(Q219)</f>
        <v>2116536.75</v>
      </c>
      <c r="R218" s="151">
        <f>SUM(R219)</f>
        <v>1918350</v>
      </c>
      <c r="S218" s="52"/>
      <c r="T218" s="52"/>
      <c r="U218" s="52"/>
      <c r="V218" s="156">
        <f>SUM(V219)</f>
        <v>1918350</v>
      </c>
      <c r="W218" s="165">
        <f t="shared" si="117"/>
        <v>100</v>
      </c>
      <c r="X218" s="156">
        <f>SUM(V218/Q218*100)</f>
        <v>90.636271730221551</v>
      </c>
      <c r="Y218" s="162"/>
    </row>
    <row r="219" spans="1:25" ht="48.6" customHeight="1" x14ac:dyDescent="0.25">
      <c r="A219" s="6"/>
      <c r="B219" s="8"/>
      <c r="C219" s="8"/>
      <c r="D219" s="8"/>
      <c r="E219" s="8"/>
      <c r="F219" s="113" t="s">
        <v>55</v>
      </c>
      <c r="G219" s="80" t="s">
        <v>24</v>
      </c>
      <c r="H219" s="145" t="s">
        <v>231</v>
      </c>
      <c r="I219" s="145"/>
      <c r="J219" s="156">
        <v>500000</v>
      </c>
      <c r="K219" s="156">
        <v>500000</v>
      </c>
      <c r="L219" s="151">
        <f>SUM(K219/J219*100)</f>
        <v>100</v>
      </c>
      <c r="M219" s="151"/>
      <c r="N219" s="156">
        <v>1705000</v>
      </c>
      <c r="O219" s="156">
        <v>1705000</v>
      </c>
      <c r="P219" s="151">
        <f t="shared" si="116"/>
        <v>100</v>
      </c>
      <c r="Q219" s="151">
        <v>2116536.75</v>
      </c>
      <c r="R219" s="151">
        <v>1918350</v>
      </c>
      <c r="S219" s="52"/>
      <c r="T219" s="52"/>
      <c r="U219" s="52"/>
      <c r="V219" s="156">
        <v>1918350</v>
      </c>
      <c r="W219" s="165">
        <f t="shared" si="117"/>
        <v>100</v>
      </c>
      <c r="X219" s="156">
        <f>SUM(V219/Q219*100)</f>
        <v>90.636271730221551</v>
      </c>
      <c r="Y219" s="162"/>
    </row>
    <row r="220" spans="1:25" ht="43.5" customHeight="1" x14ac:dyDescent="0.25">
      <c r="A220" s="6"/>
      <c r="B220" s="8"/>
      <c r="C220" s="8"/>
      <c r="D220" s="8"/>
      <c r="E220" s="8"/>
      <c r="F220" s="161" t="s">
        <v>155</v>
      </c>
      <c r="G220" s="80"/>
      <c r="H220" s="146" t="s">
        <v>322</v>
      </c>
      <c r="I220" s="146"/>
      <c r="J220" s="160">
        <f>SUM(J221)</f>
        <v>278497.7</v>
      </c>
      <c r="K220" s="160">
        <f>SUM(K221)</f>
        <v>278497.7</v>
      </c>
      <c r="L220" s="153">
        <f t="shared" ref="L220:L227" si="118">SUM(K220/J220*100)</f>
        <v>100</v>
      </c>
      <c r="M220" s="153"/>
      <c r="N220" s="160">
        <v>0</v>
      </c>
      <c r="O220" s="160">
        <v>0</v>
      </c>
      <c r="P220" s="153">
        <v>0</v>
      </c>
      <c r="Q220" s="153">
        <f>SUM(Q221)</f>
        <v>350000</v>
      </c>
      <c r="R220" s="153">
        <f>SUM(R221)</f>
        <v>639270.80000000005</v>
      </c>
      <c r="S220" s="59"/>
      <c r="T220" s="59"/>
      <c r="U220" s="59"/>
      <c r="V220" s="160">
        <f>SUM(V221)</f>
        <v>639270.80000000005</v>
      </c>
      <c r="W220" s="208">
        <f t="shared" si="117"/>
        <v>100</v>
      </c>
      <c r="X220" s="160">
        <f>SUM(V220/Q220*100)</f>
        <v>182.64880000000002</v>
      </c>
      <c r="Y220" s="231"/>
    </row>
    <row r="221" spans="1:25" ht="27.75" customHeight="1" x14ac:dyDescent="0.25">
      <c r="A221" s="6"/>
      <c r="B221" s="8"/>
      <c r="C221" s="8"/>
      <c r="D221" s="8"/>
      <c r="E221" s="8"/>
      <c r="F221" s="113" t="s">
        <v>50</v>
      </c>
      <c r="G221" s="80"/>
      <c r="H221" s="145" t="s">
        <v>323</v>
      </c>
      <c r="I221" s="145"/>
      <c r="J221" s="156">
        <v>278497.7</v>
      </c>
      <c r="K221" s="156">
        <v>278497.7</v>
      </c>
      <c r="L221" s="151">
        <f t="shared" si="118"/>
        <v>100</v>
      </c>
      <c r="M221" s="151"/>
      <c r="N221" s="160">
        <v>0</v>
      </c>
      <c r="O221" s="160">
        <v>0</v>
      </c>
      <c r="P221" s="153">
        <v>0</v>
      </c>
      <c r="Q221" s="151">
        <v>350000</v>
      </c>
      <c r="R221" s="151">
        <v>639270.80000000005</v>
      </c>
      <c r="S221" s="52"/>
      <c r="T221" s="52"/>
      <c r="U221" s="52"/>
      <c r="V221" s="156">
        <v>639270.80000000005</v>
      </c>
      <c r="W221" s="165">
        <f t="shared" si="117"/>
        <v>100</v>
      </c>
      <c r="X221" s="156">
        <f t="shared" ref="X221" si="119">SUM(V221/Q221*100)</f>
        <v>182.64880000000002</v>
      </c>
      <c r="Y221" s="232"/>
    </row>
    <row r="222" spans="1:25" ht="33.75" customHeight="1" x14ac:dyDescent="0.25">
      <c r="A222" s="6"/>
      <c r="B222" s="8"/>
      <c r="C222" s="8"/>
      <c r="D222" s="8"/>
      <c r="E222" s="8"/>
      <c r="F222" s="161" t="s">
        <v>349</v>
      </c>
      <c r="G222" s="80"/>
      <c r="H222" s="146" t="s">
        <v>325</v>
      </c>
      <c r="I222" s="145"/>
      <c r="J222" s="160">
        <f>SUM(J223)</f>
        <v>0</v>
      </c>
      <c r="K222" s="156">
        <v>0</v>
      </c>
      <c r="L222" s="151" t="e">
        <f t="shared" si="118"/>
        <v>#DIV/0!</v>
      </c>
      <c r="M222" s="151"/>
      <c r="N222" s="160"/>
      <c r="O222" s="160"/>
      <c r="P222" s="153"/>
      <c r="Q222" s="153">
        <f>SUM(Q223)</f>
        <v>100000</v>
      </c>
      <c r="R222" s="153">
        <f>SUM(R223)</f>
        <v>88800</v>
      </c>
      <c r="S222" s="52"/>
      <c r="T222" s="52"/>
      <c r="U222" s="52"/>
      <c r="V222" s="153">
        <f>SUM(V223)</f>
        <v>88800</v>
      </c>
      <c r="W222" s="208">
        <f t="shared" ref="W222:W223" si="120">SUM(V222/R222*100)</f>
        <v>100</v>
      </c>
      <c r="X222" s="160">
        <f t="shared" ref="X222:X223" si="121">SUM(V222/Q222*100)</f>
        <v>88.8</v>
      </c>
      <c r="Y222" s="231"/>
    </row>
    <row r="223" spans="1:25" ht="31.9" customHeight="1" x14ac:dyDescent="0.25">
      <c r="A223" s="6"/>
      <c r="B223" s="8"/>
      <c r="C223" s="8"/>
      <c r="D223" s="8"/>
      <c r="E223" s="8"/>
      <c r="F223" s="113" t="s">
        <v>324</v>
      </c>
      <c r="G223" s="80"/>
      <c r="H223" s="145" t="s">
        <v>326</v>
      </c>
      <c r="I223" s="145"/>
      <c r="J223" s="156">
        <v>0</v>
      </c>
      <c r="K223" s="156">
        <v>0</v>
      </c>
      <c r="L223" s="151" t="e">
        <f t="shared" si="118"/>
        <v>#DIV/0!</v>
      </c>
      <c r="M223" s="151"/>
      <c r="N223" s="160"/>
      <c r="O223" s="160"/>
      <c r="P223" s="153"/>
      <c r="Q223" s="151">
        <v>100000</v>
      </c>
      <c r="R223" s="151">
        <v>88800</v>
      </c>
      <c r="S223" s="52"/>
      <c r="T223" s="52"/>
      <c r="U223" s="52"/>
      <c r="V223" s="156">
        <v>88800</v>
      </c>
      <c r="W223" s="165">
        <f t="shared" si="120"/>
        <v>100</v>
      </c>
      <c r="X223" s="156">
        <f t="shared" si="121"/>
        <v>88.8</v>
      </c>
      <c r="Y223" s="232"/>
    </row>
    <row r="224" spans="1:25" ht="42" customHeight="1" x14ac:dyDescent="0.25">
      <c r="A224" s="6" t="s">
        <v>21</v>
      </c>
      <c r="B224" s="8" t="s">
        <v>28</v>
      </c>
      <c r="C224" s="8" t="s">
        <v>27</v>
      </c>
      <c r="D224" s="8"/>
      <c r="E224" s="8"/>
      <c r="F224" s="119" t="s">
        <v>256</v>
      </c>
      <c r="G224" s="79" t="s">
        <v>38</v>
      </c>
      <c r="H224" s="146" t="s">
        <v>115</v>
      </c>
      <c r="I224" s="146"/>
      <c r="J224" s="160">
        <f>SUM(J225,J235,J246,J248,J251,)</f>
        <v>31111419.990000002</v>
      </c>
      <c r="K224" s="160">
        <f>SUM(K225,K235,K246,K248,K251,)</f>
        <v>31111419.990000002</v>
      </c>
      <c r="L224" s="153">
        <f t="shared" si="118"/>
        <v>100</v>
      </c>
      <c r="M224" s="153"/>
      <c r="N224" s="160">
        <f>SUM(N225,N235,N246,N248,)</f>
        <v>8207068.7999999998</v>
      </c>
      <c r="O224" s="160">
        <f>SUM(O225,O235,O246,O248,)</f>
        <v>8207068.7999999998</v>
      </c>
      <c r="P224" s="153">
        <f t="shared" ref="P224" si="122">SUM(O224/N224*100)</f>
        <v>100</v>
      </c>
      <c r="Q224" s="153">
        <f>SUM(Q225+Q235+Q246+Q248+Q251+Q255)</f>
        <v>86426580</v>
      </c>
      <c r="R224" s="153">
        <f t="shared" ref="R224:V224" si="123">SUM(R225+R235+R246+R248+R251)</f>
        <v>97434681.670000002</v>
      </c>
      <c r="S224" s="56">
        <f t="shared" si="123"/>
        <v>0</v>
      </c>
      <c r="T224" s="56">
        <f t="shared" si="123"/>
        <v>0</v>
      </c>
      <c r="U224" s="56">
        <f t="shared" si="123"/>
        <v>0</v>
      </c>
      <c r="V224" s="153">
        <f t="shared" si="123"/>
        <v>96339347.430000007</v>
      </c>
      <c r="W224" s="208">
        <f t="shared" si="117"/>
        <v>98.875827147760617</v>
      </c>
      <c r="X224" s="156">
        <f>SUM(V224/Q224*100)</f>
        <v>111.4695819619381</v>
      </c>
      <c r="Y224" s="162"/>
    </row>
    <row r="225" spans="1:25" ht="27" customHeight="1" x14ac:dyDescent="0.25">
      <c r="A225" s="3" t="s">
        <v>22</v>
      </c>
      <c r="B225" s="2">
        <v>977</v>
      </c>
      <c r="C225" s="4" t="s">
        <v>27</v>
      </c>
      <c r="D225" s="2"/>
      <c r="E225" s="2"/>
      <c r="F225" s="148" t="s">
        <v>257</v>
      </c>
      <c r="G225" s="79" t="s">
        <v>38</v>
      </c>
      <c r="H225" s="146" t="s">
        <v>116</v>
      </c>
      <c r="I225" s="146"/>
      <c r="J225" s="160">
        <f>SUM(J226,J231)</f>
        <v>20000</v>
      </c>
      <c r="K225" s="160">
        <f>SUM(K226,K231)</f>
        <v>20000</v>
      </c>
      <c r="L225" s="153">
        <f t="shared" si="118"/>
        <v>100</v>
      </c>
      <c r="M225" s="153"/>
      <c r="N225" s="160">
        <f>SUM(N226:N233)</f>
        <v>0</v>
      </c>
      <c r="O225" s="160">
        <f>SUM(O226:O233)</f>
        <v>0</v>
      </c>
      <c r="P225" s="153">
        <v>0</v>
      </c>
      <c r="Q225" s="153">
        <f>SUM(Q231+Q233+Q229)</f>
        <v>370000</v>
      </c>
      <c r="R225" s="153">
        <f>SUM(R231+R233)</f>
        <v>86000</v>
      </c>
      <c r="S225" s="52"/>
      <c r="T225" s="52"/>
      <c r="U225" s="52"/>
      <c r="V225" s="153">
        <f>SUM(V231+V233)</f>
        <v>86000</v>
      </c>
      <c r="W225" s="165">
        <f t="shared" si="117"/>
        <v>100</v>
      </c>
      <c r="X225" s="156">
        <f>SUM(V225/Q225*100)</f>
        <v>23.243243243243246</v>
      </c>
      <c r="Y225" s="162"/>
    </row>
    <row r="226" spans="1:25" ht="29.45" hidden="1" customHeight="1" x14ac:dyDescent="0.25">
      <c r="A226" s="3"/>
      <c r="B226" s="2"/>
      <c r="C226" s="4"/>
      <c r="D226" s="2"/>
      <c r="E226" s="2"/>
      <c r="F226" s="181" t="s">
        <v>117</v>
      </c>
      <c r="G226" s="80" t="s">
        <v>28</v>
      </c>
      <c r="H226" s="80" t="s">
        <v>118</v>
      </c>
      <c r="I226" s="80"/>
      <c r="J226" s="53">
        <f>SUM(J227)</f>
        <v>0</v>
      </c>
      <c r="K226" s="53">
        <f>SUM(K227)</f>
        <v>0</v>
      </c>
      <c r="L226" s="49" t="e">
        <f t="shared" si="118"/>
        <v>#DIV/0!</v>
      </c>
      <c r="M226" s="49"/>
      <c r="N226" s="53">
        <v>0</v>
      </c>
      <c r="O226" s="53">
        <v>0</v>
      </c>
      <c r="P226" s="56">
        <v>0</v>
      </c>
      <c r="Q226" s="49">
        <f>SUM(Q227)</f>
        <v>0</v>
      </c>
      <c r="R226" s="49">
        <f t="shared" ref="R226:R228" si="124">SUM(J226,N226)</f>
        <v>0</v>
      </c>
      <c r="S226" s="52"/>
      <c r="T226" s="52"/>
      <c r="U226" s="52"/>
      <c r="V226" s="156">
        <f t="shared" ref="V226:V228" si="125">SUM(K226,O226)</f>
        <v>0</v>
      </c>
      <c r="W226" s="165">
        <v>0</v>
      </c>
      <c r="X226" s="156" t="e">
        <f t="shared" ref="X226:X227" si="126">SUM(V226/Q226*100)</f>
        <v>#DIV/0!</v>
      </c>
      <c r="Y226" s="162" t="s">
        <v>492</v>
      </c>
    </row>
    <row r="227" spans="1:25" ht="15.6" hidden="1" customHeight="1" x14ac:dyDescent="0.25">
      <c r="A227" s="3"/>
      <c r="B227" s="2"/>
      <c r="C227" s="4"/>
      <c r="D227" s="2"/>
      <c r="E227" s="2"/>
      <c r="F227" s="113" t="s">
        <v>48</v>
      </c>
      <c r="G227" s="80" t="s">
        <v>28</v>
      </c>
      <c r="H227" s="80" t="s">
        <v>119</v>
      </c>
      <c r="I227" s="80"/>
      <c r="J227" s="53">
        <v>0</v>
      </c>
      <c r="K227" s="53">
        <v>0</v>
      </c>
      <c r="L227" s="49" t="e">
        <f t="shared" si="118"/>
        <v>#DIV/0!</v>
      </c>
      <c r="M227" s="49"/>
      <c r="N227" s="53">
        <v>0</v>
      </c>
      <c r="O227" s="53">
        <v>0</v>
      </c>
      <c r="P227" s="56">
        <v>0</v>
      </c>
      <c r="Q227" s="49">
        <v>0</v>
      </c>
      <c r="R227" s="49">
        <f t="shared" si="124"/>
        <v>0</v>
      </c>
      <c r="S227" s="52"/>
      <c r="T227" s="52"/>
      <c r="U227" s="52"/>
      <c r="V227" s="156">
        <f t="shared" si="125"/>
        <v>0</v>
      </c>
      <c r="W227" s="165">
        <v>0</v>
      </c>
      <c r="X227" s="156" t="e">
        <f t="shared" si="126"/>
        <v>#DIV/0!</v>
      </c>
      <c r="Y227" s="162" t="s">
        <v>492</v>
      </c>
    </row>
    <row r="228" spans="1:25" ht="34.15" hidden="1" customHeight="1" x14ac:dyDescent="0.25">
      <c r="A228" s="3"/>
      <c r="B228" s="2"/>
      <c r="C228" s="4"/>
      <c r="D228" s="2"/>
      <c r="E228" s="2"/>
      <c r="F228" s="113" t="s">
        <v>408</v>
      </c>
      <c r="G228" s="80"/>
      <c r="H228" s="80" t="s">
        <v>204</v>
      </c>
      <c r="I228" s="80"/>
      <c r="J228" s="53">
        <v>0</v>
      </c>
      <c r="K228" s="53">
        <v>0</v>
      </c>
      <c r="L228" s="49">
        <v>0</v>
      </c>
      <c r="M228" s="49"/>
      <c r="N228" s="53">
        <v>0</v>
      </c>
      <c r="O228" s="53">
        <v>0</v>
      </c>
      <c r="P228" s="49">
        <v>0</v>
      </c>
      <c r="Q228" s="49"/>
      <c r="R228" s="49">
        <f t="shared" si="124"/>
        <v>0</v>
      </c>
      <c r="S228" s="52"/>
      <c r="T228" s="52"/>
      <c r="U228" s="52"/>
      <c r="V228" s="156">
        <f t="shared" si="125"/>
        <v>0</v>
      </c>
      <c r="W228" s="165">
        <v>0</v>
      </c>
      <c r="X228" s="209"/>
      <c r="Y228" s="162" t="s">
        <v>492</v>
      </c>
    </row>
    <row r="229" spans="1:25" ht="26.45" customHeight="1" x14ac:dyDescent="0.25">
      <c r="A229" s="3"/>
      <c r="B229" s="2"/>
      <c r="C229" s="4"/>
      <c r="D229" s="2"/>
      <c r="E229" s="2"/>
      <c r="F229" s="117" t="s">
        <v>688</v>
      </c>
      <c r="G229" s="80"/>
      <c r="H229" s="145" t="s">
        <v>118</v>
      </c>
      <c r="I229" s="145"/>
      <c r="J229" s="156">
        <f>SUM(J230)</f>
        <v>20000</v>
      </c>
      <c r="K229" s="156">
        <f>SUM(K230)</f>
        <v>20000</v>
      </c>
      <c r="L229" s="151">
        <f>SUM(K229/J229*100)</f>
        <v>100</v>
      </c>
      <c r="M229" s="151"/>
      <c r="N229" s="156">
        <v>0</v>
      </c>
      <c r="O229" s="156">
        <v>0</v>
      </c>
      <c r="P229" s="153">
        <v>0</v>
      </c>
      <c r="Q229" s="151">
        <f>SUM(Q230)</f>
        <v>300000</v>
      </c>
      <c r="R229" s="151" t="s">
        <v>661</v>
      </c>
      <c r="S229" s="52"/>
      <c r="T229" s="52"/>
      <c r="U229" s="52"/>
      <c r="V229" s="156">
        <f>SUM(V230)</f>
        <v>0</v>
      </c>
      <c r="W229" s="165" t="s">
        <v>661</v>
      </c>
      <c r="X229" s="156">
        <f>SUM(V229/Q229*100)</f>
        <v>0</v>
      </c>
      <c r="Y229" s="231"/>
    </row>
    <row r="230" spans="1:25" ht="43.9" customHeight="1" x14ac:dyDescent="0.25">
      <c r="A230" s="3"/>
      <c r="B230" s="2"/>
      <c r="C230" s="4"/>
      <c r="D230" s="2"/>
      <c r="E230" s="2"/>
      <c r="F230" s="113" t="s">
        <v>48</v>
      </c>
      <c r="G230" s="80" t="s">
        <v>28</v>
      </c>
      <c r="H230" s="145" t="s">
        <v>119</v>
      </c>
      <c r="I230" s="145"/>
      <c r="J230" s="156">
        <v>20000</v>
      </c>
      <c r="K230" s="156">
        <v>20000</v>
      </c>
      <c r="L230" s="151">
        <f>SUM(K230/J230*100)</f>
        <v>100</v>
      </c>
      <c r="M230" s="151"/>
      <c r="N230" s="156">
        <v>0</v>
      </c>
      <c r="O230" s="156">
        <v>0</v>
      </c>
      <c r="P230" s="153">
        <v>0</v>
      </c>
      <c r="Q230" s="151">
        <v>300000</v>
      </c>
      <c r="R230" s="151" t="s">
        <v>661</v>
      </c>
      <c r="S230" s="52"/>
      <c r="T230" s="52"/>
      <c r="U230" s="52"/>
      <c r="V230" s="151" t="s">
        <v>661</v>
      </c>
      <c r="W230" s="165" t="s">
        <v>661</v>
      </c>
      <c r="X230" s="156" t="s">
        <v>661</v>
      </c>
      <c r="Y230" s="232"/>
    </row>
    <row r="231" spans="1:25" ht="26.45" customHeight="1" x14ac:dyDescent="0.25">
      <c r="A231" s="3"/>
      <c r="B231" s="2"/>
      <c r="C231" s="4"/>
      <c r="D231" s="2"/>
      <c r="E231" s="2"/>
      <c r="F231" s="117" t="s">
        <v>156</v>
      </c>
      <c r="G231" s="80"/>
      <c r="H231" s="145" t="s">
        <v>120</v>
      </c>
      <c r="I231" s="145"/>
      <c r="J231" s="156">
        <f>SUM(J232)</f>
        <v>20000</v>
      </c>
      <c r="K231" s="156">
        <f>SUM(K232)</f>
        <v>20000</v>
      </c>
      <c r="L231" s="151">
        <f>SUM(K231/J231*100)</f>
        <v>100</v>
      </c>
      <c r="M231" s="151"/>
      <c r="N231" s="156">
        <v>0</v>
      </c>
      <c r="O231" s="156">
        <v>0</v>
      </c>
      <c r="P231" s="153">
        <v>0</v>
      </c>
      <c r="Q231" s="151">
        <f>SUM(Q232)</f>
        <v>20000</v>
      </c>
      <c r="R231" s="151">
        <f>SUM(R232)</f>
        <v>36000</v>
      </c>
      <c r="S231" s="52"/>
      <c r="T231" s="52"/>
      <c r="U231" s="52"/>
      <c r="V231" s="156">
        <f>SUM(V232)</f>
        <v>36000</v>
      </c>
      <c r="W231" s="165">
        <f t="shared" si="117"/>
        <v>100</v>
      </c>
      <c r="X231" s="156">
        <f>SUM(V231/Q231*100)</f>
        <v>180</v>
      </c>
      <c r="Y231" s="231"/>
    </row>
    <row r="232" spans="1:25" ht="43.9" customHeight="1" x14ac:dyDescent="0.25">
      <c r="A232" s="3"/>
      <c r="B232" s="2"/>
      <c r="C232" s="4"/>
      <c r="D232" s="2"/>
      <c r="E232" s="2"/>
      <c r="F232" s="113" t="s">
        <v>49</v>
      </c>
      <c r="G232" s="80" t="s">
        <v>28</v>
      </c>
      <c r="H232" s="145" t="s">
        <v>157</v>
      </c>
      <c r="I232" s="145"/>
      <c r="J232" s="156">
        <v>20000</v>
      </c>
      <c r="K232" s="156">
        <v>20000</v>
      </c>
      <c r="L232" s="151">
        <f>SUM(K232/J232*100)</f>
        <v>100</v>
      </c>
      <c r="M232" s="151"/>
      <c r="N232" s="156">
        <v>0</v>
      </c>
      <c r="O232" s="156">
        <v>0</v>
      </c>
      <c r="P232" s="153">
        <v>0</v>
      </c>
      <c r="Q232" s="151">
        <v>20000</v>
      </c>
      <c r="R232" s="151">
        <v>36000</v>
      </c>
      <c r="S232" s="52"/>
      <c r="T232" s="52"/>
      <c r="U232" s="52"/>
      <c r="V232" s="156">
        <v>36000</v>
      </c>
      <c r="W232" s="165">
        <f t="shared" si="117"/>
        <v>100</v>
      </c>
      <c r="X232" s="156">
        <f>SUM(V232/Q232*100)</f>
        <v>180</v>
      </c>
      <c r="Y232" s="232"/>
    </row>
    <row r="233" spans="1:25" ht="28.5" customHeight="1" x14ac:dyDescent="0.25">
      <c r="A233" s="3"/>
      <c r="B233" s="2"/>
      <c r="C233" s="4"/>
      <c r="D233" s="2"/>
      <c r="E233" s="2"/>
      <c r="F233" s="157" t="s">
        <v>518</v>
      </c>
      <c r="G233" s="73"/>
      <c r="H233" s="138" t="s">
        <v>519</v>
      </c>
      <c r="I233" s="183">
        <f>SUM(I234)</f>
        <v>50000</v>
      </c>
      <c r="J233" s="157" t="s">
        <v>518</v>
      </c>
      <c r="K233" s="138"/>
      <c r="L233" s="138" t="s">
        <v>519</v>
      </c>
      <c r="M233" s="183">
        <f>SUM(M234)</f>
        <v>50000</v>
      </c>
      <c r="N233" s="157" t="s">
        <v>518</v>
      </c>
      <c r="O233" s="138"/>
      <c r="P233" s="138" t="s">
        <v>519</v>
      </c>
      <c r="Q233" s="156">
        <f>SUM(Q234)</f>
        <v>50000</v>
      </c>
      <c r="R233" s="151">
        <f>SUM(R234)</f>
        <v>50000</v>
      </c>
      <c r="S233" s="52"/>
      <c r="T233" s="52"/>
      <c r="U233" s="52"/>
      <c r="V233" s="156">
        <f>SUM(V234)</f>
        <v>50000</v>
      </c>
      <c r="W233" s="165">
        <f t="shared" si="117"/>
        <v>100</v>
      </c>
      <c r="X233" s="156">
        <f t="shared" ref="X233:X234" si="127">SUM(V233/Q233*100)</f>
        <v>100</v>
      </c>
      <c r="Y233" s="234"/>
    </row>
    <row r="234" spans="1:25" ht="28.5" customHeight="1" thickBot="1" x14ac:dyDescent="0.3">
      <c r="A234" s="3"/>
      <c r="B234" s="2"/>
      <c r="C234" s="4"/>
      <c r="D234" s="2"/>
      <c r="E234" s="2"/>
      <c r="F234" s="158" t="s">
        <v>520</v>
      </c>
      <c r="G234" s="73" t="s">
        <v>28</v>
      </c>
      <c r="H234" s="138" t="s">
        <v>521</v>
      </c>
      <c r="I234" s="183">
        <v>50000</v>
      </c>
      <c r="J234" s="158" t="s">
        <v>520</v>
      </c>
      <c r="K234" s="138" t="s">
        <v>28</v>
      </c>
      <c r="L234" s="138" t="s">
        <v>521</v>
      </c>
      <c r="M234" s="183">
        <v>50000</v>
      </c>
      <c r="N234" s="158" t="s">
        <v>520</v>
      </c>
      <c r="O234" s="138" t="s">
        <v>28</v>
      </c>
      <c r="P234" s="138" t="s">
        <v>521</v>
      </c>
      <c r="Q234" s="156">
        <v>50000</v>
      </c>
      <c r="R234" s="151">
        <f t="shared" ref="R234" si="128">SUM(J234:N234)</f>
        <v>50000</v>
      </c>
      <c r="S234" s="52"/>
      <c r="T234" s="52"/>
      <c r="U234" s="52"/>
      <c r="V234" s="201">
        <v>50000</v>
      </c>
      <c r="W234" s="165">
        <f t="shared" si="117"/>
        <v>100</v>
      </c>
      <c r="X234" s="156">
        <f t="shared" si="127"/>
        <v>100</v>
      </c>
      <c r="Y234" s="236"/>
    </row>
    <row r="235" spans="1:25" ht="63.75" customHeight="1" thickBot="1" x14ac:dyDescent="0.3">
      <c r="A235" s="3"/>
      <c r="B235" s="2"/>
      <c r="C235" s="4"/>
      <c r="D235" s="2"/>
      <c r="E235" s="2"/>
      <c r="F235" s="178" t="s">
        <v>258</v>
      </c>
      <c r="G235" s="80"/>
      <c r="H235" s="146" t="s">
        <v>122</v>
      </c>
      <c r="I235" s="146"/>
      <c r="J235" s="160">
        <f>SUM(J236,J238,J242)</f>
        <v>14700842.939999999</v>
      </c>
      <c r="K235" s="160">
        <f>SUM(K236,K238,K242)</f>
        <v>14700842.939999999</v>
      </c>
      <c r="L235" s="153">
        <f>SUM(K235/J235*100)</f>
        <v>100</v>
      </c>
      <c r="M235" s="153"/>
      <c r="N235" s="160">
        <f>SUM(N236,N238)</f>
        <v>8207068.7999999998</v>
      </c>
      <c r="O235" s="160">
        <f>SUM(O236,O238)</f>
        <v>8207068.7999999998</v>
      </c>
      <c r="P235" s="153">
        <f t="shared" ref="P235:P239" si="129">SUM(O235/N235*100)</f>
        <v>100</v>
      </c>
      <c r="Q235" s="153">
        <f>SUM(Q236+Q238+Q242+Q244)</f>
        <v>60389550</v>
      </c>
      <c r="R235" s="153">
        <f t="shared" ref="R235:V235" si="130">SUM(R236+R238+R242+R244)</f>
        <v>66363202.009999998</v>
      </c>
      <c r="S235" s="56">
        <f t="shared" si="130"/>
        <v>0</v>
      </c>
      <c r="T235" s="56">
        <f t="shared" si="130"/>
        <v>0</v>
      </c>
      <c r="U235" s="56">
        <f t="shared" si="130"/>
        <v>0</v>
      </c>
      <c r="V235" s="153">
        <f t="shared" si="130"/>
        <v>66363202.009999998</v>
      </c>
      <c r="W235" s="208">
        <f t="shared" ref="W235:W250" si="131">SUM(V235/R235*100)</f>
        <v>100</v>
      </c>
      <c r="X235" s="156">
        <f t="shared" ref="X235:X265" si="132">SUM(V235/Q235*100)</f>
        <v>109.89186375788526</v>
      </c>
      <c r="Y235" s="162"/>
    </row>
    <row r="236" spans="1:25" ht="45" hidden="1" customHeight="1" thickBot="1" x14ac:dyDescent="0.3">
      <c r="A236" s="3"/>
      <c r="B236" s="2"/>
      <c r="C236" s="4"/>
      <c r="D236" s="2"/>
      <c r="E236" s="2"/>
      <c r="F236" s="177" t="s">
        <v>158</v>
      </c>
      <c r="G236" s="80"/>
      <c r="H236" s="80" t="s">
        <v>123</v>
      </c>
      <c r="I236" s="80"/>
      <c r="J236" s="53">
        <f>SUM(J237:J237)</f>
        <v>6106259.9699999997</v>
      </c>
      <c r="K236" s="53">
        <f>SUM(K237:K237)</f>
        <v>6106259.9699999997</v>
      </c>
      <c r="L236" s="49">
        <f>SUM(K236/J236*100)</f>
        <v>100</v>
      </c>
      <c r="M236" s="49"/>
      <c r="N236" s="53">
        <v>0</v>
      </c>
      <c r="O236" s="53">
        <v>0</v>
      </c>
      <c r="P236" s="56">
        <v>0</v>
      </c>
      <c r="Q236" s="49">
        <f>SUM(Q237)</f>
        <v>0</v>
      </c>
      <c r="R236" s="49"/>
      <c r="S236" s="52"/>
      <c r="T236" s="52"/>
      <c r="U236" s="52"/>
      <c r="V236" s="53"/>
      <c r="W236" s="165" t="e">
        <f t="shared" si="131"/>
        <v>#DIV/0!</v>
      </c>
      <c r="X236" s="156" t="e">
        <f t="shared" si="132"/>
        <v>#DIV/0!</v>
      </c>
      <c r="Y236" s="162" t="s">
        <v>445</v>
      </c>
    </row>
    <row r="237" spans="1:25" ht="52.5" hidden="1" customHeight="1" thickBot="1" x14ac:dyDescent="0.3">
      <c r="A237" s="3"/>
      <c r="B237" s="2"/>
      <c r="C237" s="4"/>
      <c r="D237" s="2"/>
      <c r="E237" s="2"/>
      <c r="F237" s="169" t="s">
        <v>121</v>
      </c>
      <c r="G237" s="80"/>
      <c r="H237" s="80" t="s">
        <v>124</v>
      </c>
      <c r="I237" s="80"/>
      <c r="J237" s="105">
        <v>6106259.9699999997</v>
      </c>
      <c r="K237" s="105">
        <v>6106259.9699999997</v>
      </c>
      <c r="L237" s="49">
        <f>SUM(K237/J237*100)</f>
        <v>100</v>
      </c>
      <c r="M237" s="49"/>
      <c r="N237" s="53">
        <v>0</v>
      </c>
      <c r="O237" s="53">
        <v>0</v>
      </c>
      <c r="P237" s="56">
        <v>0</v>
      </c>
      <c r="Q237" s="49"/>
      <c r="R237" s="49"/>
      <c r="S237" s="52"/>
      <c r="T237" s="52"/>
      <c r="U237" s="52"/>
      <c r="V237" s="53"/>
      <c r="W237" s="165" t="e">
        <f t="shared" si="131"/>
        <v>#DIV/0!</v>
      </c>
      <c r="X237" s="156" t="e">
        <f t="shared" si="132"/>
        <v>#DIV/0!</v>
      </c>
      <c r="Y237" s="162" t="s">
        <v>445</v>
      </c>
    </row>
    <row r="238" spans="1:25" ht="54.75" customHeight="1" thickBot="1" x14ac:dyDescent="0.3">
      <c r="A238" s="3"/>
      <c r="B238" s="2"/>
      <c r="C238" s="4"/>
      <c r="D238" s="2"/>
      <c r="E238" s="2"/>
      <c r="F238" s="176" t="s">
        <v>159</v>
      </c>
      <c r="G238" s="80"/>
      <c r="H238" s="145" t="s">
        <v>125</v>
      </c>
      <c r="I238" s="145"/>
      <c r="J238" s="156">
        <f>SUM(J239:J241)</f>
        <v>8285920.4800000004</v>
      </c>
      <c r="K238" s="156">
        <f>SUM(K239:K241)</f>
        <v>8285920.4800000004</v>
      </c>
      <c r="L238" s="151">
        <f>SUM(K238/J238*100)</f>
        <v>100</v>
      </c>
      <c r="M238" s="151"/>
      <c r="N238" s="156">
        <f>SUM(N239)</f>
        <v>8207068.7999999998</v>
      </c>
      <c r="O238" s="156">
        <f>SUM(O239)</f>
        <v>8207068.7999999998</v>
      </c>
      <c r="P238" s="151">
        <f t="shared" si="129"/>
        <v>100</v>
      </c>
      <c r="Q238" s="153">
        <f>SUM(Q239:Q241)</f>
        <v>16699550</v>
      </c>
      <c r="R238" s="151">
        <f>SUM(R239+R240+R241)</f>
        <v>17412300</v>
      </c>
      <c r="S238" s="52"/>
      <c r="T238" s="52"/>
      <c r="U238" s="52"/>
      <c r="V238" s="151">
        <f>SUM(V239:V241)</f>
        <v>17412300</v>
      </c>
      <c r="W238" s="165">
        <f t="shared" si="131"/>
        <v>100</v>
      </c>
      <c r="X238" s="156">
        <f t="shared" si="132"/>
        <v>104.26807907997522</v>
      </c>
      <c r="Y238" s="162"/>
    </row>
    <row r="239" spans="1:25" ht="38.25" customHeight="1" thickBot="1" x14ac:dyDescent="0.3">
      <c r="A239" s="3"/>
      <c r="B239" s="2"/>
      <c r="C239" s="4"/>
      <c r="D239" s="2"/>
      <c r="E239" s="2"/>
      <c r="F239" s="169" t="s">
        <v>522</v>
      </c>
      <c r="G239" s="80"/>
      <c r="H239" s="145" t="s">
        <v>232</v>
      </c>
      <c r="I239" s="145"/>
      <c r="J239" s="174">
        <v>0</v>
      </c>
      <c r="K239" s="174">
        <v>0</v>
      </c>
      <c r="L239" s="151">
        <v>0</v>
      </c>
      <c r="M239" s="151"/>
      <c r="N239" s="174">
        <v>8207068.7999999998</v>
      </c>
      <c r="O239" s="174">
        <v>8207068.7999999998</v>
      </c>
      <c r="P239" s="151">
        <f t="shared" si="129"/>
        <v>100</v>
      </c>
      <c r="Q239" s="151">
        <v>11203000</v>
      </c>
      <c r="R239" s="151">
        <v>11203000</v>
      </c>
      <c r="S239" s="52"/>
      <c r="T239" s="52"/>
      <c r="U239" s="52"/>
      <c r="V239" s="156">
        <v>11203000</v>
      </c>
      <c r="W239" s="165">
        <f t="shared" si="131"/>
        <v>100</v>
      </c>
      <c r="X239" s="156">
        <f t="shared" si="132"/>
        <v>100</v>
      </c>
      <c r="Y239" s="162"/>
    </row>
    <row r="240" spans="1:25" ht="28.15" customHeight="1" thickBot="1" x14ac:dyDescent="0.3">
      <c r="A240" s="3"/>
      <c r="B240" s="2"/>
      <c r="C240" s="4"/>
      <c r="D240" s="2"/>
      <c r="E240" s="2"/>
      <c r="F240" s="169" t="s">
        <v>71</v>
      </c>
      <c r="G240" s="80"/>
      <c r="H240" s="145" t="s">
        <v>126</v>
      </c>
      <c r="I240" s="145"/>
      <c r="J240" s="174">
        <v>4964368</v>
      </c>
      <c r="K240" s="174">
        <v>4964368</v>
      </c>
      <c r="L240" s="151">
        <f t="shared" ref="L240:L249" si="133">SUM(K240/J240*100)</f>
        <v>100</v>
      </c>
      <c r="M240" s="151"/>
      <c r="N240" s="156">
        <v>0</v>
      </c>
      <c r="O240" s="156">
        <v>0</v>
      </c>
      <c r="P240" s="151">
        <v>0</v>
      </c>
      <c r="Q240" s="151">
        <v>4996550</v>
      </c>
      <c r="R240" s="151">
        <v>4996550</v>
      </c>
      <c r="S240" s="52"/>
      <c r="T240" s="52"/>
      <c r="U240" s="52"/>
      <c r="V240" s="156">
        <v>4996550</v>
      </c>
      <c r="W240" s="165">
        <f t="shared" si="131"/>
        <v>100</v>
      </c>
      <c r="X240" s="156">
        <f t="shared" si="132"/>
        <v>100</v>
      </c>
      <c r="Y240" s="162"/>
    </row>
    <row r="241" spans="1:25" ht="113.25" customHeight="1" x14ac:dyDescent="0.25">
      <c r="A241" s="3"/>
      <c r="B241" s="2"/>
      <c r="C241" s="4"/>
      <c r="D241" s="2"/>
      <c r="E241" s="2"/>
      <c r="F241" s="170" t="s">
        <v>234</v>
      </c>
      <c r="G241" s="80"/>
      <c r="H241" s="145" t="s">
        <v>235</v>
      </c>
      <c r="I241" s="145"/>
      <c r="J241" s="174">
        <v>3321552.48</v>
      </c>
      <c r="K241" s="174">
        <v>3321552.48</v>
      </c>
      <c r="L241" s="151">
        <f t="shared" si="133"/>
        <v>100</v>
      </c>
      <c r="M241" s="151"/>
      <c r="N241" s="156"/>
      <c r="O241" s="156"/>
      <c r="P241" s="151"/>
      <c r="Q241" s="151">
        <v>500000</v>
      </c>
      <c r="R241" s="151">
        <v>1212750</v>
      </c>
      <c r="S241" s="52"/>
      <c r="T241" s="52"/>
      <c r="U241" s="52"/>
      <c r="V241" s="156">
        <v>1212750</v>
      </c>
      <c r="W241" s="165">
        <f t="shared" si="131"/>
        <v>100</v>
      </c>
      <c r="X241" s="156">
        <f t="shared" si="132"/>
        <v>242.55</v>
      </c>
      <c r="Y241" s="162"/>
    </row>
    <row r="242" spans="1:25" ht="25.9" customHeight="1" x14ac:dyDescent="0.25">
      <c r="A242" s="3"/>
      <c r="B242" s="2"/>
      <c r="C242" s="4"/>
      <c r="D242" s="2"/>
      <c r="E242" s="2"/>
      <c r="F242" s="117" t="s">
        <v>224</v>
      </c>
      <c r="G242" s="80"/>
      <c r="H242" s="145" t="s">
        <v>225</v>
      </c>
      <c r="I242" s="145"/>
      <c r="J242" s="156">
        <f>SUM(J243)</f>
        <v>308662.49</v>
      </c>
      <c r="K242" s="174">
        <f>SUM(K243)</f>
        <v>308662.49</v>
      </c>
      <c r="L242" s="151">
        <f t="shared" si="133"/>
        <v>100</v>
      </c>
      <c r="M242" s="151"/>
      <c r="N242" s="156"/>
      <c r="O242" s="156"/>
      <c r="P242" s="151"/>
      <c r="Q242" s="151">
        <f>SUM(Q243)</f>
        <v>100000</v>
      </c>
      <c r="R242" s="151">
        <f>SUM(R243)</f>
        <v>0</v>
      </c>
      <c r="S242" s="52"/>
      <c r="T242" s="52"/>
      <c r="U242" s="52"/>
      <c r="V242" s="156">
        <f>SUM(V243)</f>
        <v>0</v>
      </c>
      <c r="W242" s="165" t="s">
        <v>661</v>
      </c>
      <c r="X242" s="156">
        <f t="shared" si="132"/>
        <v>0</v>
      </c>
      <c r="Y242" s="162"/>
    </row>
    <row r="243" spans="1:25" ht="100.5" customHeight="1" x14ac:dyDescent="0.25">
      <c r="A243" s="3"/>
      <c r="B243" s="2"/>
      <c r="C243" s="4"/>
      <c r="D243" s="2"/>
      <c r="E243" s="2"/>
      <c r="F243" s="113" t="s">
        <v>213</v>
      </c>
      <c r="G243" s="94"/>
      <c r="H243" s="184" t="s">
        <v>226</v>
      </c>
      <c r="I243" s="184"/>
      <c r="J243" s="156">
        <v>308662.49</v>
      </c>
      <c r="K243" s="174">
        <v>308662.49</v>
      </c>
      <c r="L243" s="151">
        <f t="shared" si="133"/>
        <v>100</v>
      </c>
      <c r="M243" s="151"/>
      <c r="N243" s="156"/>
      <c r="O243" s="156"/>
      <c r="P243" s="151"/>
      <c r="Q243" s="151">
        <v>100000</v>
      </c>
      <c r="R243" s="151" t="s">
        <v>661</v>
      </c>
      <c r="S243" s="52"/>
      <c r="T243" s="52"/>
      <c r="U243" s="52"/>
      <c r="V243" s="151" t="s">
        <v>661</v>
      </c>
      <c r="W243" s="165" t="s">
        <v>661</v>
      </c>
      <c r="X243" s="156" t="s">
        <v>661</v>
      </c>
      <c r="Y243" s="162"/>
    </row>
    <row r="244" spans="1:25" ht="39.6" customHeight="1" x14ac:dyDescent="0.25">
      <c r="A244" s="3"/>
      <c r="B244" s="2"/>
      <c r="C244" s="4"/>
      <c r="D244" s="2"/>
      <c r="E244" s="2"/>
      <c r="F244" s="157" t="s">
        <v>523</v>
      </c>
      <c r="G244" s="107"/>
      <c r="H244" s="185" t="s">
        <v>524</v>
      </c>
      <c r="I244" s="174">
        <f>SUM(I245)</f>
        <v>250000</v>
      </c>
      <c r="J244" s="117" t="s">
        <v>523</v>
      </c>
      <c r="K244" s="186"/>
      <c r="L244" s="185" t="s">
        <v>524</v>
      </c>
      <c r="M244" s="174">
        <f>SUM(M245)</f>
        <v>250000</v>
      </c>
      <c r="N244" s="117" t="s">
        <v>523</v>
      </c>
      <c r="O244" s="186"/>
      <c r="P244" s="185" t="s">
        <v>524</v>
      </c>
      <c r="Q244" s="160">
        <f>SUM(Q245)</f>
        <v>43590000</v>
      </c>
      <c r="R244" s="160">
        <f t="shared" ref="R244:V244" si="134">SUM(R245)</f>
        <v>48950902.009999998</v>
      </c>
      <c r="S244" s="60">
        <f t="shared" si="134"/>
        <v>0</v>
      </c>
      <c r="T244" s="60">
        <f t="shared" si="134"/>
        <v>0</v>
      </c>
      <c r="U244" s="60">
        <f t="shared" si="134"/>
        <v>0</v>
      </c>
      <c r="V244" s="160">
        <f t="shared" si="134"/>
        <v>48950902.009999998</v>
      </c>
      <c r="W244" s="165">
        <f t="shared" ref="W244:W246" si="135">SUM(V244/R244*100)</f>
        <v>100</v>
      </c>
      <c r="X244" s="156">
        <f t="shared" si="132"/>
        <v>112.29846756136727</v>
      </c>
      <c r="Y244" s="231"/>
    </row>
    <row r="245" spans="1:25" ht="39.6" customHeight="1" thickBot="1" x14ac:dyDescent="0.3">
      <c r="A245" s="3"/>
      <c r="B245" s="2"/>
      <c r="C245" s="4"/>
      <c r="D245" s="2"/>
      <c r="E245" s="2"/>
      <c r="F245" s="169" t="s">
        <v>121</v>
      </c>
      <c r="G245" s="107"/>
      <c r="H245" s="185" t="s">
        <v>525</v>
      </c>
      <c r="I245" s="174">
        <f>SUM(I246:I253)</f>
        <v>250000</v>
      </c>
      <c r="J245" s="187" t="s">
        <v>121</v>
      </c>
      <c r="K245" s="186"/>
      <c r="L245" s="185" t="s">
        <v>525</v>
      </c>
      <c r="M245" s="174">
        <f>SUM(M246:M253)</f>
        <v>250000</v>
      </c>
      <c r="N245" s="187" t="s">
        <v>121</v>
      </c>
      <c r="O245" s="186"/>
      <c r="P245" s="185" t="s">
        <v>525</v>
      </c>
      <c r="Q245" s="156">
        <v>43590000</v>
      </c>
      <c r="R245" s="151">
        <v>48950902.009999998</v>
      </c>
      <c r="S245" s="52"/>
      <c r="T245" s="52"/>
      <c r="U245" s="52"/>
      <c r="V245" s="156">
        <v>48950902.009999998</v>
      </c>
      <c r="W245" s="165">
        <f t="shared" si="135"/>
        <v>100</v>
      </c>
      <c r="X245" s="156">
        <f t="shared" si="132"/>
        <v>112.29846756136727</v>
      </c>
      <c r="Y245" s="232"/>
    </row>
    <row r="246" spans="1:25" ht="54.75" customHeight="1" x14ac:dyDescent="0.25">
      <c r="A246" s="3"/>
      <c r="B246" s="2"/>
      <c r="C246" s="4"/>
      <c r="D246" s="2"/>
      <c r="E246" s="2"/>
      <c r="F246" s="161" t="s">
        <v>339</v>
      </c>
      <c r="G246" s="79" t="s">
        <v>38</v>
      </c>
      <c r="H246" s="146" t="s">
        <v>327</v>
      </c>
      <c r="I246" s="146"/>
      <c r="J246" s="160">
        <f>SUM(J247:J247)</f>
        <v>15216092.380000001</v>
      </c>
      <c r="K246" s="160">
        <f>SUM(K247:K247)</f>
        <v>15216092.380000001</v>
      </c>
      <c r="L246" s="153">
        <f t="shared" si="133"/>
        <v>100</v>
      </c>
      <c r="M246" s="153"/>
      <c r="N246" s="156">
        <v>0</v>
      </c>
      <c r="O246" s="156">
        <v>0</v>
      </c>
      <c r="P246" s="151">
        <v>0</v>
      </c>
      <c r="Q246" s="153">
        <f>SUM(Q247)</f>
        <v>23400000</v>
      </c>
      <c r="R246" s="153">
        <f>SUM(R247)</f>
        <v>28912858.350000001</v>
      </c>
      <c r="S246" s="59"/>
      <c r="T246" s="59"/>
      <c r="U246" s="59"/>
      <c r="V246" s="160">
        <f>SUM(V247)</f>
        <v>27817524.109999999</v>
      </c>
      <c r="W246" s="165">
        <f t="shared" si="135"/>
        <v>96.211601679984014</v>
      </c>
      <c r="X246" s="156">
        <f t="shared" si="132"/>
        <v>118.87830816239315</v>
      </c>
      <c r="Y246" s="231"/>
    </row>
    <row r="247" spans="1:25" ht="41.45" customHeight="1" x14ac:dyDescent="0.25">
      <c r="A247" s="3"/>
      <c r="B247" s="2"/>
      <c r="C247" s="4"/>
      <c r="D247" s="2"/>
      <c r="E247" s="2"/>
      <c r="F247" s="113" t="s">
        <v>42</v>
      </c>
      <c r="G247" s="80" t="s">
        <v>38</v>
      </c>
      <c r="H247" s="145" t="s">
        <v>328</v>
      </c>
      <c r="I247" s="145"/>
      <c r="J247" s="156">
        <v>15216092.380000001</v>
      </c>
      <c r="K247" s="156">
        <v>15216092.380000001</v>
      </c>
      <c r="L247" s="151">
        <f t="shared" si="133"/>
        <v>100</v>
      </c>
      <c r="M247" s="151"/>
      <c r="N247" s="156">
        <v>0</v>
      </c>
      <c r="O247" s="156">
        <v>0</v>
      </c>
      <c r="P247" s="153">
        <v>0</v>
      </c>
      <c r="Q247" s="151">
        <v>23400000</v>
      </c>
      <c r="R247" s="151">
        <v>28912858.350000001</v>
      </c>
      <c r="S247" s="52"/>
      <c r="T247" s="52"/>
      <c r="U247" s="52"/>
      <c r="V247" s="156">
        <v>27817524.109999999</v>
      </c>
      <c r="W247" s="165">
        <f t="shared" si="131"/>
        <v>96.211601679984014</v>
      </c>
      <c r="X247" s="156">
        <f t="shared" si="132"/>
        <v>118.87830816239315</v>
      </c>
      <c r="Y247" s="232"/>
    </row>
    <row r="248" spans="1:25" ht="44.45" customHeight="1" x14ac:dyDescent="0.25">
      <c r="A248" s="3"/>
      <c r="B248" s="2"/>
      <c r="C248" s="4"/>
      <c r="D248" s="2"/>
      <c r="E248" s="2"/>
      <c r="F248" s="161" t="s">
        <v>197</v>
      </c>
      <c r="G248" s="79" t="s">
        <v>38</v>
      </c>
      <c r="H248" s="146" t="s">
        <v>329</v>
      </c>
      <c r="I248" s="146"/>
      <c r="J248" s="160">
        <f>SUM(J249)</f>
        <v>851818</v>
      </c>
      <c r="K248" s="160">
        <f>SUM(K249)</f>
        <v>851818</v>
      </c>
      <c r="L248" s="153">
        <f t="shared" si="133"/>
        <v>100</v>
      </c>
      <c r="M248" s="153"/>
      <c r="N248" s="160">
        <v>0</v>
      </c>
      <c r="O248" s="160">
        <v>0</v>
      </c>
      <c r="P248" s="160">
        <v>0</v>
      </c>
      <c r="Q248" s="160">
        <f>SUM(Q249)</f>
        <v>1200000</v>
      </c>
      <c r="R248" s="153">
        <f>SUM(R249:R250)</f>
        <v>1112621.31</v>
      </c>
      <c r="S248" s="59"/>
      <c r="T248" s="59"/>
      <c r="U248" s="59"/>
      <c r="V248" s="153">
        <f>SUM(V249:V250)</f>
        <v>1112621.31</v>
      </c>
      <c r="W248" s="208">
        <f t="shared" si="131"/>
        <v>100</v>
      </c>
      <c r="X248" s="156">
        <f t="shared" si="132"/>
        <v>92.718442500000009</v>
      </c>
      <c r="Y248" s="162"/>
    </row>
    <row r="249" spans="1:25" ht="70.5" customHeight="1" x14ac:dyDescent="0.25">
      <c r="A249" s="3"/>
      <c r="B249" s="2">
        <v>977</v>
      </c>
      <c r="C249" s="4" t="s">
        <v>25</v>
      </c>
      <c r="D249" s="2"/>
      <c r="E249" s="2"/>
      <c r="F249" s="113" t="s">
        <v>68</v>
      </c>
      <c r="G249" s="80" t="s">
        <v>28</v>
      </c>
      <c r="H249" s="145" t="s">
        <v>330</v>
      </c>
      <c r="I249" s="145"/>
      <c r="J249" s="156">
        <v>851818</v>
      </c>
      <c r="K249" s="156">
        <v>851818</v>
      </c>
      <c r="L249" s="151">
        <f t="shared" si="133"/>
        <v>100</v>
      </c>
      <c r="M249" s="151"/>
      <c r="N249" s="156">
        <v>0</v>
      </c>
      <c r="O249" s="156">
        <v>0</v>
      </c>
      <c r="P249" s="153">
        <v>0</v>
      </c>
      <c r="Q249" s="151">
        <v>1200000</v>
      </c>
      <c r="R249" s="151">
        <v>812621.31</v>
      </c>
      <c r="S249" s="52"/>
      <c r="T249" s="52"/>
      <c r="U249" s="52"/>
      <c r="V249" s="156">
        <v>812621.31</v>
      </c>
      <c r="W249" s="165">
        <f t="shared" si="131"/>
        <v>100</v>
      </c>
      <c r="X249" s="156">
        <f t="shared" si="132"/>
        <v>67.718442500000009</v>
      </c>
      <c r="Y249" s="162"/>
    </row>
    <row r="250" spans="1:25" ht="111.75" customHeight="1" x14ac:dyDescent="0.25">
      <c r="A250" s="9"/>
      <c r="B250" s="10"/>
      <c r="C250" s="11"/>
      <c r="D250" s="10"/>
      <c r="E250" s="10"/>
      <c r="F250" s="113" t="s">
        <v>621</v>
      </c>
      <c r="G250" s="80"/>
      <c r="H250" s="145" t="s">
        <v>622</v>
      </c>
      <c r="I250" s="145"/>
      <c r="J250" s="156"/>
      <c r="K250" s="156"/>
      <c r="L250" s="151"/>
      <c r="M250" s="151"/>
      <c r="N250" s="156"/>
      <c r="O250" s="156"/>
      <c r="P250" s="153"/>
      <c r="Q250" s="151">
        <v>0</v>
      </c>
      <c r="R250" s="151">
        <v>300000</v>
      </c>
      <c r="S250" s="52"/>
      <c r="T250" s="52"/>
      <c r="U250" s="52"/>
      <c r="V250" s="156">
        <v>300000</v>
      </c>
      <c r="W250" s="165">
        <f t="shared" si="131"/>
        <v>100</v>
      </c>
      <c r="X250" s="156">
        <v>0</v>
      </c>
      <c r="Y250" s="162"/>
    </row>
    <row r="251" spans="1:25" ht="41.25" customHeight="1" x14ac:dyDescent="0.25">
      <c r="A251" s="9"/>
      <c r="B251" s="10"/>
      <c r="C251" s="11"/>
      <c r="D251" s="10"/>
      <c r="E251" s="10"/>
      <c r="F251" s="148" t="s">
        <v>227</v>
      </c>
      <c r="G251" s="80"/>
      <c r="H251" s="189" t="s">
        <v>331</v>
      </c>
      <c r="I251" s="189"/>
      <c r="J251" s="160">
        <f>SUM(J252)</f>
        <v>322666.67</v>
      </c>
      <c r="K251" s="160">
        <f>SUM(K252)</f>
        <v>322666.67</v>
      </c>
      <c r="L251" s="151">
        <f>SUM(K251/J251*100)</f>
        <v>100</v>
      </c>
      <c r="M251" s="151"/>
      <c r="N251" s="156"/>
      <c r="O251" s="156"/>
      <c r="P251" s="153">
        <v>0</v>
      </c>
      <c r="Q251" s="153">
        <f>SUM(Q252:Q254)</f>
        <v>1000000</v>
      </c>
      <c r="R251" s="153">
        <f>SUM(R252:R254)</f>
        <v>960000</v>
      </c>
      <c r="S251" s="59"/>
      <c r="T251" s="59"/>
      <c r="U251" s="59"/>
      <c r="V251" s="153">
        <f>SUM(V252:V254)</f>
        <v>960000</v>
      </c>
      <c r="W251" s="165">
        <f t="shared" ref="W251:W265" si="136">SUM(V251/R251*100)</f>
        <v>100</v>
      </c>
      <c r="X251" s="156">
        <f t="shared" si="132"/>
        <v>96</v>
      </c>
      <c r="Y251" s="162"/>
    </row>
    <row r="252" spans="1:25" ht="33" customHeight="1" x14ac:dyDescent="0.25">
      <c r="A252" s="9"/>
      <c r="B252" s="10"/>
      <c r="C252" s="11"/>
      <c r="D252" s="10"/>
      <c r="E252" s="10"/>
      <c r="F252" s="113" t="s">
        <v>228</v>
      </c>
      <c r="G252" s="80"/>
      <c r="H252" s="143" t="s">
        <v>332</v>
      </c>
      <c r="I252" s="143"/>
      <c r="J252" s="156">
        <v>322666.67</v>
      </c>
      <c r="K252" s="156">
        <v>322666.67</v>
      </c>
      <c r="L252" s="151">
        <f>SUM(K252/J252*100)</f>
        <v>100</v>
      </c>
      <c r="M252" s="151"/>
      <c r="N252" s="156"/>
      <c r="O252" s="156"/>
      <c r="P252" s="153">
        <v>0</v>
      </c>
      <c r="Q252" s="151">
        <v>500000</v>
      </c>
      <c r="R252" s="151">
        <v>710000</v>
      </c>
      <c r="S252" s="52"/>
      <c r="T252" s="52"/>
      <c r="U252" s="52"/>
      <c r="V252" s="156">
        <v>710000</v>
      </c>
      <c r="W252" s="165">
        <f t="shared" si="136"/>
        <v>100</v>
      </c>
      <c r="X252" s="156">
        <f t="shared" si="132"/>
        <v>142</v>
      </c>
      <c r="Y252" s="162"/>
    </row>
    <row r="253" spans="1:25" ht="33.75" hidden="1" customHeight="1" x14ac:dyDescent="0.25">
      <c r="A253" s="9"/>
      <c r="B253" s="10"/>
      <c r="C253" s="11"/>
      <c r="D253" s="10"/>
      <c r="E253" s="10"/>
      <c r="F253" s="182" t="s">
        <v>409</v>
      </c>
      <c r="G253" s="80"/>
      <c r="H253" s="143" t="s">
        <v>410</v>
      </c>
      <c r="I253" s="156">
        <v>250000</v>
      </c>
      <c r="J253" s="188" t="s">
        <v>409</v>
      </c>
      <c r="K253" s="145"/>
      <c r="L253" s="143" t="s">
        <v>410</v>
      </c>
      <c r="M253" s="156">
        <v>250000</v>
      </c>
      <c r="N253" s="188" t="s">
        <v>409</v>
      </c>
      <c r="O253" s="145"/>
      <c r="P253" s="143" t="s">
        <v>410</v>
      </c>
      <c r="Q253" s="156">
        <v>0</v>
      </c>
      <c r="R253" s="49">
        <v>0</v>
      </c>
      <c r="S253" s="52"/>
      <c r="T253" s="52"/>
      <c r="U253" s="52"/>
      <c r="V253" s="53">
        <v>0</v>
      </c>
      <c r="W253" s="165">
        <v>0</v>
      </c>
      <c r="X253" s="156" t="e">
        <f t="shared" si="132"/>
        <v>#DIV/0!</v>
      </c>
      <c r="Y253" s="162" t="s">
        <v>491</v>
      </c>
    </row>
    <row r="254" spans="1:25" ht="57" customHeight="1" x14ac:dyDescent="0.25">
      <c r="A254" s="9"/>
      <c r="B254" s="10"/>
      <c r="C254" s="11"/>
      <c r="D254" s="10"/>
      <c r="E254" s="10"/>
      <c r="F254" s="170" t="s">
        <v>459</v>
      </c>
      <c r="G254" s="80"/>
      <c r="H254" s="143" t="s">
        <v>460</v>
      </c>
      <c r="I254" s="156"/>
      <c r="J254" s="188"/>
      <c r="K254" s="145"/>
      <c r="L254" s="143"/>
      <c r="M254" s="156"/>
      <c r="N254" s="188"/>
      <c r="O254" s="145"/>
      <c r="P254" s="143"/>
      <c r="Q254" s="156">
        <v>500000</v>
      </c>
      <c r="R254" s="151">
        <v>250000</v>
      </c>
      <c r="S254" s="52"/>
      <c r="T254" s="52"/>
      <c r="U254" s="52"/>
      <c r="V254" s="156">
        <v>250000</v>
      </c>
      <c r="W254" s="165">
        <f t="shared" si="136"/>
        <v>100</v>
      </c>
      <c r="X254" s="156">
        <f t="shared" si="132"/>
        <v>50</v>
      </c>
      <c r="Y254" s="162"/>
    </row>
    <row r="255" spans="1:25" ht="41.25" customHeight="1" x14ac:dyDescent="0.25">
      <c r="A255" s="9"/>
      <c r="B255" s="10"/>
      <c r="C255" s="11"/>
      <c r="D255" s="10"/>
      <c r="E255" s="10"/>
      <c r="F255" s="148" t="s">
        <v>689</v>
      </c>
      <c r="G255" s="80"/>
      <c r="H255" s="189" t="s">
        <v>691</v>
      </c>
      <c r="I255" s="189"/>
      <c r="J255" s="160">
        <f>SUM(J256)</f>
        <v>322666.67</v>
      </c>
      <c r="K255" s="160">
        <f>SUM(K256)</f>
        <v>322666.67</v>
      </c>
      <c r="L255" s="151">
        <f>SUM(K255/J255*100)</f>
        <v>100</v>
      </c>
      <c r="M255" s="151"/>
      <c r="N255" s="156"/>
      <c r="O255" s="156"/>
      <c r="P255" s="153">
        <v>0</v>
      </c>
      <c r="Q255" s="153">
        <f>SUM(Q256)</f>
        <v>67030</v>
      </c>
      <c r="R255" s="153">
        <f>SUM(R256:R258)</f>
        <v>4138211.7</v>
      </c>
      <c r="S255" s="59"/>
      <c r="T255" s="59"/>
      <c r="U255" s="59"/>
      <c r="V255" s="153">
        <f>SUM(V256)</f>
        <v>0</v>
      </c>
      <c r="W255" s="165">
        <f t="shared" si="136"/>
        <v>0</v>
      </c>
      <c r="X255" s="156">
        <f t="shared" si="132"/>
        <v>0</v>
      </c>
      <c r="Y255" s="162"/>
    </row>
    <row r="256" spans="1:25" ht="33" customHeight="1" x14ac:dyDescent="0.25">
      <c r="A256" s="9"/>
      <c r="B256" s="10"/>
      <c r="C256" s="11"/>
      <c r="D256" s="10"/>
      <c r="E256" s="10"/>
      <c r="F256" s="113" t="s">
        <v>690</v>
      </c>
      <c r="G256" s="80"/>
      <c r="H256" s="143" t="s">
        <v>692</v>
      </c>
      <c r="I256" s="143"/>
      <c r="J256" s="156">
        <v>322666.67</v>
      </c>
      <c r="K256" s="156">
        <v>322666.67</v>
      </c>
      <c r="L256" s="151">
        <f>SUM(K256/J256*100)</f>
        <v>100</v>
      </c>
      <c r="M256" s="151"/>
      <c r="N256" s="156"/>
      <c r="O256" s="156"/>
      <c r="P256" s="153">
        <v>0</v>
      </c>
      <c r="Q256" s="151">
        <v>67030</v>
      </c>
      <c r="R256" s="151">
        <v>710000</v>
      </c>
      <c r="S256" s="52"/>
      <c r="T256" s="52"/>
      <c r="U256" s="52"/>
      <c r="V256" s="151" t="s">
        <v>661</v>
      </c>
      <c r="W256" s="165">
        <v>0</v>
      </c>
      <c r="X256" s="156" t="s">
        <v>661</v>
      </c>
      <c r="Y256" s="162"/>
    </row>
    <row r="257" spans="1:25" ht="43.15" customHeight="1" thickBot="1" x14ac:dyDescent="0.3">
      <c r="A257" s="9"/>
      <c r="B257" s="10"/>
      <c r="C257" s="11"/>
      <c r="D257" s="10"/>
      <c r="E257" s="10"/>
      <c r="F257" s="132" t="s">
        <v>333</v>
      </c>
      <c r="G257" s="80"/>
      <c r="H257" s="189" t="s">
        <v>334</v>
      </c>
      <c r="I257" s="189"/>
      <c r="J257" s="160">
        <f>SUM(J258)</f>
        <v>0</v>
      </c>
      <c r="K257" s="156">
        <f>SUM(K258)</f>
        <v>0</v>
      </c>
      <c r="L257" s="153">
        <v>0</v>
      </c>
      <c r="M257" s="153"/>
      <c r="N257" s="156">
        <f t="shared" ref="N257:O258" si="137">SUM(N258)</f>
        <v>0</v>
      </c>
      <c r="O257" s="156">
        <f t="shared" si="137"/>
        <v>0</v>
      </c>
      <c r="P257" s="153">
        <v>0</v>
      </c>
      <c r="Q257" s="153">
        <f>SUM(Q264)</f>
        <v>3000000</v>
      </c>
      <c r="R257" s="153">
        <f>SUM(R264)</f>
        <v>3328211.7</v>
      </c>
      <c r="S257" s="56">
        <f t="shared" ref="S257:U257" si="138">SUM(S258+S260+S262+S264)</f>
        <v>0</v>
      </c>
      <c r="T257" s="56">
        <f t="shared" si="138"/>
        <v>0</v>
      </c>
      <c r="U257" s="56">
        <f t="shared" si="138"/>
        <v>0</v>
      </c>
      <c r="V257" s="153">
        <f>SUM(V264)</f>
        <v>1648287</v>
      </c>
      <c r="W257" s="165">
        <f t="shared" si="136"/>
        <v>49.52470421277588</v>
      </c>
      <c r="X257" s="156">
        <f t="shared" si="132"/>
        <v>54.942899999999995</v>
      </c>
      <c r="Y257" s="162"/>
    </row>
    <row r="258" spans="1:25" ht="39" hidden="1" customHeight="1" x14ac:dyDescent="0.25">
      <c r="A258" s="9"/>
      <c r="B258" s="10"/>
      <c r="C258" s="11"/>
      <c r="D258" s="10"/>
      <c r="E258" s="10"/>
      <c r="F258" s="161" t="s">
        <v>335</v>
      </c>
      <c r="G258" s="80"/>
      <c r="H258" s="189" t="s">
        <v>336</v>
      </c>
      <c r="I258" s="189"/>
      <c r="J258" s="160">
        <f>SUM(J259)</f>
        <v>0</v>
      </c>
      <c r="K258" s="160">
        <f>SUM(K259)</f>
        <v>0</v>
      </c>
      <c r="L258" s="153">
        <v>0</v>
      </c>
      <c r="M258" s="153"/>
      <c r="N258" s="160">
        <f t="shared" si="137"/>
        <v>0</v>
      </c>
      <c r="O258" s="160">
        <f t="shared" si="137"/>
        <v>0</v>
      </c>
      <c r="P258" s="153">
        <v>0</v>
      </c>
      <c r="Q258" s="153">
        <f>SUM(Q259)</f>
        <v>100000</v>
      </c>
      <c r="R258" s="153">
        <f>SUM(R259)</f>
        <v>100000</v>
      </c>
      <c r="S258" s="59"/>
      <c r="T258" s="59"/>
      <c r="U258" s="59"/>
      <c r="V258" s="60">
        <f>SUM(V259)</f>
        <v>100000</v>
      </c>
      <c r="W258" s="165">
        <f t="shared" si="136"/>
        <v>100</v>
      </c>
      <c r="X258" s="156">
        <f t="shared" si="132"/>
        <v>100</v>
      </c>
      <c r="Y258" s="231" t="s">
        <v>639</v>
      </c>
    </row>
    <row r="259" spans="1:25" ht="28.5" hidden="1" customHeight="1" x14ac:dyDescent="0.25">
      <c r="A259" s="9"/>
      <c r="B259" s="10"/>
      <c r="C259" s="11"/>
      <c r="D259" s="10"/>
      <c r="E259" s="10"/>
      <c r="F259" s="113" t="s">
        <v>337</v>
      </c>
      <c r="G259" s="80"/>
      <c r="H259" s="143" t="s">
        <v>338</v>
      </c>
      <c r="I259" s="143"/>
      <c r="J259" s="156">
        <v>0</v>
      </c>
      <c r="K259" s="156">
        <v>0</v>
      </c>
      <c r="L259" s="153">
        <v>0</v>
      </c>
      <c r="M259" s="153"/>
      <c r="N259" s="156">
        <v>0</v>
      </c>
      <c r="O259" s="156">
        <v>0</v>
      </c>
      <c r="P259" s="153">
        <v>0</v>
      </c>
      <c r="Q259" s="156">
        <v>100000</v>
      </c>
      <c r="R259" s="151">
        <v>100000</v>
      </c>
      <c r="S259" s="52"/>
      <c r="T259" s="52"/>
      <c r="U259" s="52"/>
      <c r="V259" s="53">
        <v>100000</v>
      </c>
      <c r="W259" s="165">
        <f t="shared" si="136"/>
        <v>100</v>
      </c>
      <c r="X259" s="156">
        <f t="shared" si="132"/>
        <v>100</v>
      </c>
      <c r="Y259" s="232"/>
    </row>
    <row r="260" spans="1:25" ht="37.15" hidden="1" customHeight="1" thickBot="1" x14ac:dyDescent="0.3">
      <c r="A260" s="9"/>
      <c r="B260" s="10"/>
      <c r="C260" s="11"/>
      <c r="D260" s="10"/>
      <c r="E260" s="10"/>
      <c r="F260" s="190" t="s">
        <v>415</v>
      </c>
      <c r="G260" s="80"/>
      <c r="H260" s="189" t="s">
        <v>416</v>
      </c>
      <c r="I260" s="160">
        <f>SUM(I261)</f>
        <v>500000</v>
      </c>
      <c r="J260" s="160"/>
      <c r="K260" s="160"/>
      <c r="L260" s="153"/>
      <c r="M260" s="153"/>
      <c r="N260" s="160"/>
      <c r="O260" s="160"/>
      <c r="P260" s="153"/>
      <c r="Q260" s="160">
        <f>SUM(Q261)</f>
        <v>450000</v>
      </c>
      <c r="R260" s="153">
        <f>SUM(R261)</f>
        <v>339000</v>
      </c>
      <c r="S260" s="59"/>
      <c r="T260" s="59"/>
      <c r="U260" s="59"/>
      <c r="V260" s="60">
        <f>SUM(V261)</f>
        <v>339000</v>
      </c>
      <c r="W260" s="165">
        <f t="shared" si="136"/>
        <v>100</v>
      </c>
      <c r="X260" s="156">
        <f t="shared" si="132"/>
        <v>75.333333333333329</v>
      </c>
      <c r="Y260" s="231" t="s">
        <v>640</v>
      </c>
    </row>
    <row r="261" spans="1:25" ht="24" hidden="1" customHeight="1" thickBot="1" x14ac:dyDescent="0.3">
      <c r="A261" s="9"/>
      <c r="B261" s="10"/>
      <c r="C261" s="11"/>
      <c r="D261" s="10"/>
      <c r="E261" s="10"/>
      <c r="F261" s="169" t="s">
        <v>417</v>
      </c>
      <c r="G261" s="80"/>
      <c r="H261" s="143" t="s">
        <v>418</v>
      </c>
      <c r="I261" s="156">
        <v>500000</v>
      </c>
      <c r="J261" s="156"/>
      <c r="K261" s="156"/>
      <c r="L261" s="153"/>
      <c r="M261" s="153"/>
      <c r="N261" s="156"/>
      <c r="O261" s="156"/>
      <c r="P261" s="153"/>
      <c r="Q261" s="156">
        <v>450000</v>
      </c>
      <c r="R261" s="151">
        <v>339000</v>
      </c>
      <c r="S261" s="52"/>
      <c r="T261" s="52"/>
      <c r="U261" s="52"/>
      <c r="V261" s="53">
        <v>339000</v>
      </c>
      <c r="W261" s="165">
        <f t="shared" si="136"/>
        <v>100</v>
      </c>
      <c r="X261" s="156">
        <f t="shared" si="132"/>
        <v>75.333333333333329</v>
      </c>
      <c r="Y261" s="232"/>
    </row>
    <row r="262" spans="1:25" ht="23.25" hidden="1" customHeight="1" thickBot="1" x14ac:dyDescent="0.3">
      <c r="A262" s="9"/>
      <c r="B262" s="10"/>
      <c r="C262" s="11"/>
      <c r="D262" s="10"/>
      <c r="E262" s="10"/>
      <c r="F262" s="190" t="s">
        <v>411</v>
      </c>
      <c r="G262" s="80"/>
      <c r="H262" s="143" t="s">
        <v>412</v>
      </c>
      <c r="I262" s="156">
        <f>SUM(I263:I265)</f>
        <v>5242499.6500000004</v>
      </c>
      <c r="J262" s="156"/>
      <c r="K262" s="156"/>
      <c r="L262" s="153"/>
      <c r="M262" s="153"/>
      <c r="N262" s="156"/>
      <c r="O262" s="156"/>
      <c r="P262" s="153"/>
      <c r="Q262" s="156">
        <f>SUM(Q263)</f>
        <v>0</v>
      </c>
      <c r="R262" s="151"/>
      <c r="S262" s="52"/>
      <c r="T262" s="52"/>
      <c r="U262" s="52"/>
      <c r="V262" s="49"/>
      <c r="W262" s="165" t="e">
        <f t="shared" si="136"/>
        <v>#DIV/0!</v>
      </c>
      <c r="X262" s="156" t="e">
        <f t="shared" si="132"/>
        <v>#DIV/0!</v>
      </c>
      <c r="Y262" s="162"/>
    </row>
    <row r="263" spans="1:25" ht="24.75" hidden="1" customHeight="1" thickBot="1" x14ac:dyDescent="0.3">
      <c r="A263" s="9"/>
      <c r="B263" s="10"/>
      <c r="C263" s="11"/>
      <c r="D263" s="10"/>
      <c r="E263" s="10"/>
      <c r="F263" s="191" t="s">
        <v>413</v>
      </c>
      <c r="G263" s="80"/>
      <c r="H263" s="143" t="s">
        <v>414</v>
      </c>
      <c r="I263" s="156">
        <v>1242499.6499999999</v>
      </c>
      <c r="J263" s="156"/>
      <c r="K263" s="156"/>
      <c r="L263" s="153"/>
      <c r="M263" s="153"/>
      <c r="N263" s="156"/>
      <c r="O263" s="156"/>
      <c r="P263" s="153"/>
      <c r="Q263" s="156">
        <v>0</v>
      </c>
      <c r="R263" s="151">
        <v>0</v>
      </c>
      <c r="S263" s="52"/>
      <c r="T263" s="52"/>
      <c r="U263" s="52"/>
      <c r="V263" s="53">
        <v>0</v>
      </c>
      <c r="W263" s="165" t="e">
        <f t="shared" si="136"/>
        <v>#DIV/0!</v>
      </c>
      <c r="X263" s="156" t="e">
        <f t="shared" si="132"/>
        <v>#DIV/0!</v>
      </c>
      <c r="Y263" s="162" t="s">
        <v>450</v>
      </c>
    </row>
    <row r="264" spans="1:25" ht="34.5" customHeight="1" thickBot="1" x14ac:dyDescent="0.3">
      <c r="A264" s="9"/>
      <c r="B264" s="10"/>
      <c r="C264" s="11"/>
      <c r="D264" s="10"/>
      <c r="E264" s="10"/>
      <c r="F264" s="178" t="s">
        <v>526</v>
      </c>
      <c r="G264" s="73"/>
      <c r="H264" s="189" t="s">
        <v>527</v>
      </c>
      <c r="I264" s="160">
        <f>SUM(I265)</f>
        <v>2000000</v>
      </c>
      <c r="J264" s="178" t="s">
        <v>526</v>
      </c>
      <c r="K264" s="146"/>
      <c r="L264" s="189" t="s">
        <v>527</v>
      </c>
      <c r="M264" s="160">
        <f>SUM(M265)</f>
        <v>2000000</v>
      </c>
      <c r="N264" s="178" t="s">
        <v>526</v>
      </c>
      <c r="O264" s="146"/>
      <c r="P264" s="189" t="s">
        <v>527</v>
      </c>
      <c r="Q264" s="160">
        <f>SUM(Q265)</f>
        <v>3000000</v>
      </c>
      <c r="R264" s="160">
        <f t="shared" ref="R264:V264" si="139">SUM(R265)</f>
        <v>3328211.7</v>
      </c>
      <c r="S264" s="60">
        <f t="shared" si="139"/>
        <v>0</v>
      </c>
      <c r="T264" s="60">
        <f t="shared" si="139"/>
        <v>0</v>
      </c>
      <c r="U264" s="60">
        <f t="shared" si="139"/>
        <v>0</v>
      </c>
      <c r="V264" s="160">
        <f t="shared" si="139"/>
        <v>1648287</v>
      </c>
      <c r="W264" s="165">
        <f t="shared" si="136"/>
        <v>49.52470421277588</v>
      </c>
      <c r="X264" s="156">
        <f t="shared" si="132"/>
        <v>54.942899999999995</v>
      </c>
      <c r="Y264" s="231"/>
    </row>
    <row r="265" spans="1:25" ht="30.75" customHeight="1" thickBot="1" x14ac:dyDescent="0.3">
      <c r="A265" s="9"/>
      <c r="B265" s="10"/>
      <c r="C265" s="11"/>
      <c r="D265" s="10"/>
      <c r="E265" s="10"/>
      <c r="F265" s="169" t="s">
        <v>528</v>
      </c>
      <c r="G265" s="73"/>
      <c r="H265" s="143" t="s">
        <v>529</v>
      </c>
      <c r="I265" s="156">
        <v>2000000</v>
      </c>
      <c r="J265" s="187" t="s">
        <v>528</v>
      </c>
      <c r="K265" s="145"/>
      <c r="L265" s="143" t="s">
        <v>529</v>
      </c>
      <c r="M265" s="156">
        <v>2000000</v>
      </c>
      <c r="N265" s="187" t="s">
        <v>528</v>
      </c>
      <c r="O265" s="145"/>
      <c r="P265" s="143" t="s">
        <v>529</v>
      </c>
      <c r="Q265" s="156">
        <v>3000000</v>
      </c>
      <c r="R265" s="151">
        <v>3328211.7</v>
      </c>
      <c r="S265" s="52"/>
      <c r="T265" s="52"/>
      <c r="U265" s="52"/>
      <c r="V265" s="156">
        <v>1648287</v>
      </c>
      <c r="W265" s="165">
        <f t="shared" si="136"/>
        <v>49.52470421277588</v>
      </c>
      <c r="X265" s="156">
        <f t="shared" si="132"/>
        <v>54.942899999999995</v>
      </c>
      <c r="Y265" s="232"/>
    </row>
    <row r="266" spans="1:25" ht="40.15" customHeight="1" x14ac:dyDescent="0.25">
      <c r="A266" s="9"/>
      <c r="B266" s="10"/>
      <c r="C266" s="11"/>
      <c r="D266" s="10"/>
      <c r="E266" s="10"/>
      <c r="F266" s="119" t="s">
        <v>693</v>
      </c>
      <c r="G266" s="73"/>
      <c r="H266" s="189" t="s">
        <v>461</v>
      </c>
      <c r="I266" s="192">
        <f>SUM(I267+I269+I271)</f>
        <v>20000</v>
      </c>
      <c r="J266" s="156"/>
      <c r="K266" s="156"/>
      <c r="L266" s="153"/>
      <c r="M266" s="153"/>
      <c r="N266" s="156"/>
      <c r="O266" s="156"/>
      <c r="P266" s="153"/>
      <c r="Q266" s="160">
        <f>SUM(Q267+Q269+Q271+Q273)</f>
        <v>95000</v>
      </c>
      <c r="R266" s="160">
        <f>SUM(R267+R269+R271+R273+R275)</f>
        <v>1280997.46</v>
      </c>
      <c r="S266" s="52"/>
      <c r="T266" s="52"/>
      <c r="U266" s="52"/>
      <c r="V266" s="160">
        <f>SUM(V267+V269+V271+V273+V275)</f>
        <v>1280997.46</v>
      </c>
      <c r="W266" s="208">
        <f t="shared" ref="W266:W311" si="140">SUM(V266/R266*100)</f>
        <v>100</v>
      </c>
      <c r="X266" s="156">
        <f t="shared" ref="X266:X311" si="141">SUM(V266/Q266*100)</f>
        <v>1348.4183789473684</v>
      </c>
      <c r="Y266" s="162"/>
    </row>
    <row r="267" spans="1:25" ht="60.6" customHeight="1" x14ac:dyDescent="0.25">
      <c r="A267" s="9"/>
      <c r="B267" s="10"/>
      <c r="C267" s="11"/>
      <c r="D267" s="10"/>
      <c r="E267" s="10"/>
      <c r="F267" s="161" t="s">
        <v>462</v>
      </c>
      <c r="G267" s="73"/>
      <c r="H267" s="189" t="s">
        <v>463</v>
      </c>
      <c r="I267" s="192">
        <f>SUM(I268)</f>
        <v>10000</v>
      </c>
      <c r="J267" s="160"/>
      <c r="K267" s="160"/>
      <c r="L267" s="153"/>
      <c r="M267" s="153"/>
      <c r="N267" s="160"/>
      <c r="O267" s="160"/>
      <c r="P267" s="153"/>
      <c r="Q267" s="160">
        <f>SUM(Q268)</f>
        <v>10000</v>
      </c>
      <c r="R267" s="160">
        <f>SUM(R268)</f>
        <v>10000</v>
      </c>
      <c r="S267" s="59"/>
      <c r="T267" s="59"/>
      <c r="U267" s="59"/>
      <c r="V267" s="160">
        <f>SUM(V268)</f>
        <v>10000</v>
      </c>
      <c r="W267" s="208">
        <f t="shared" si="140"/>
        <v>100</v>
      </c>
      <c r="X267" s="156">
        <f t="shared" si="141"/>
        <v>100</v>
      </c>
      <c r="Y267" s="162"/>
    </row>
    <row r="268" spans="1:25" ht="60.6" customHeight="1" x14ac:dyDescent="0.25">
      <c r="A268" s="9"/>
      <c r="B268" s="10"/>
      <c r="C268" s="11"/>
      <c r="D268" s="10"/>
      <c r="E268" s="10"/>
      <c r="F268" s="113" t="s">
        <v>464</v>
      </c>
      <c r="G268" s="73"/>
      <c r="H268" s="143" t="s">
        <v>465</v>
      </c>
      <c r="I268" s="179">
        <v>10000</v>
      </c>
      <c r="J268" s="156"/>
      <c r="K268" s="156"/>
      <c r="L268" s="153"/>
      <c r="M268" s="153"/>
      <c r="N268" s="156"/>
      <c r="O268" s="156"/>
      <c r="P268" s="153"/>
      <c r="Q268" s="156">
        <v>10000</v>
      </c>
      <c r="R268" s="151">
        <v>10000</v>
      </c>
      <c r="S268" s="52"/>
      <c r="T268" s="52"/>
      <c r="U268" s="52"/>
      <c r="V268" s="156">
        <v>10000</v>
      </c>
      <c r="W268" s="165">
        <f t="shared" si="140"/>
        <v>100</v>
      </c>
      <c r="X268" s="156">
        <f t="shared" si="141"/>
        <v>100</v>
      </c>
      <c r="Y268" s="162"/>
    </row>
    <row r="269" spans="1:25" ht="60.6" customHeight="1" x14ac:dyDescent="0.25">
      <c r="A269" s="9"/>
      <c r="B269" s="10"/>
      <c r="C269" s="11"/>
      <c r="D269" s="10"/>
      <c r="E269" s="10"/>
      <c r="F269" s="161" t="s">
        <v>466</v>
      </c>
      <c r="G269" s="73"/>
      <c r="H269" s="189" t="s">
        <v>467</v>
      </c>
      <c r="I269" s="192">
        <f>SUM(I270)</f>
        <v>5000</v>
      </c>
      <c r="J269" s="160"/>
      <c r="K269" s="160"/>
      <c r="L269" s="153"/>
      <c r="M269" s="153"/>
      <c r="N269" s="160"/>
      <c r="O269" s="160"/>
      <c r="P269" s="153"/>
      <c r="Q269" s="160">
        <f>SUM(Q270)</f>
        <v>5000</v>
      </c>
      <c r="R269" s="160">
        <f>SUM(R270)</f>
        <v>5000</v>
      </c>
      <c r="S269" s="59"/>
      <c r="T269" s="59"/>
      <c r="U269" s="59"/>
      <c r="V269" s="160">
        <f>SUM(V270)</f>
        <v>5000</v>
      </c>
      <c r="W269" s="208">
        <f t="shared" si="140"/>
        <v>100</v>
      </c>
      <c r="X269" s="156">
        <f t="shared" si="141"/>
        <v>100</v>
      </c>
      <c r="Y269" s="162"/>
    </row>
    <row r="270" spans="1:25" ht="60.6" customHeight="1" x14ac:dyDescent="0.25">
      <c r="A270" s="9"/>
      <c r="B270" s="10"/>
      <c r="C270" s="11"/>
      <c r="D270" s="10"/>
      <c r="E270" s="10"/>
      <c r="F270" s="113" t="s">
        <v>468</v>
      </c>
      <c r="G270" s="73"/>
      <c r="H270" s="143" t="s">
        <v>469</v>
      </c>
      <c r="I270" s="179">
        <v>5000</v>
      </c>
      <c r="J270" s="156"/>
      <c r="K270" s="156"/>
      <c r="L270" s="153"/>
      <c r="M270" s="153"/>
      <c r="N270" s="156"/>
      <c r="O270" s="156"/>
      <c r="P270" s="153"/>
      <c r="Q270" s="156">
        <v>5000</v>
      </c>
      <c r="R270" s="151">
        <v>5000</v>
      </c>
      <c r="S270" s="52"/>
      <c r="T270" s="52"/>
      <c r="U270" s="52"/>
      <c r="V270" s="156">
        <v>5000</v>
      </c>
      <c r="W270" s="165">
        <f t="shared" si="140"/>
        <v>100</v>
      </c>
      <c r="X270" s="156">
        <f t="shared" si="141"/>
        <v>100</v>
      </c>
      <c r="Y270" s="162"/>
    </row>
    <row r="271" spans="1:25" ht="76.5" customHeight="1" x14ac:dyDescent="0.25">
      <c r="A271" s="9"/>
      <c r="B271" s="10"/>
      <c r="C271" s="11"/>
      <c r="D271" s="10"/>
      <c r="E271" s="10"/>
      <c r="F271" s="161" t="s">
        <v>490</v>
      </c>
      <c r="G271" s="73"/>
      <c r="H271" s="189" t="s">
        <v>470</v>
      </c>
      <c r="I271" s="193">
        <f>SUM(I272)</f>
        <v>5000</v>
      </c>
      <c r="J271" s="194"/>
      <c r="K271" s="194"/>
      <c r="L271" s="195"/>
      <c r="M271" s="195"/>
      <c r="N271" s="194"/>
      <c r="O271" s="194"/>
      <c r="P271" s="195"/>
      <c r="Q271" s="160">
        <f>SUM(Q272)</f>
        <v>20000</v>
      </c>
      <c r="R271" s="153">
        <f>SUM(R272)</f>
        <v>20000</v>
      </c>
      <c r="S271" s="202"/>
      <c r="T271" s="202"/>
      <c r="U271" s="202"/>
      <c r="V271" s="153">
        <f>SUM(V272)</f>
        <v>20000</v>
      </c>
      <c r="W271" s="165">
        <f t="shared" si="140"/>
        <v>100</v>
      </c>
      <c r="X271" s="156">
        <f t="shared" si="141"/>
        <v>100</v>
      </c>
      <c r="Y271" s="162"/>
    </row>
    <row r="272" spans="1:25" ht="60.6" customHeight="1" x14ac:dyDescent="0.25">
      <c r="A272" s="9"/>
      <c r="B272" s="10"/>
      <c r="C272" s="11"/>
      <c r="D272" s="10"/>
      <c r="E272" s="10"/>
      <c r="F272" s="113" t="s">
        <v>471</v>
      </c>
      <c r="G272" s="73"/>
      <c r="H272" s="143" t="s">
        <v>472</v>
      </c>
      <c r="I272" s="179">
        <v>5000</v>
      </c>
      <c r="J272" s="156"/>
      <c r="K272" s="156"/>
      <c r="L272" s="153"/>
      <c r="M272" s="153"/>
      <c r="N272" s="156"/>
      <c r="O272" s="156"/>
      <c r="P272" s="153"/>
      <c r="Q272" s="156">
        <v>20000</v>
      </c>
      <c r="R272" s="151">
        <v>20000</v>
      </c>
      <c r="S272" s="52"/>
      <c r="T272" s="52"/>
      <c r="U272" s="52"/>
      <c r="V272" s="156">
        <v>20000</v>
      </c>
      <c r="W272" s="165">
        <f t="shared" si="140"/>
        <v>100</v>
      </c>
      <c r="X272" s="156">
        <f t="shared" si="141"/>
        <v>100</v>
      </c>
      <c r="Y272" s="162"/>
    </row>
    <row r="273" spans="1:25" ht="31.9" customHeight="1" x14ac:dyDescent="0.25">
      <c r="A273" s="9"/>
      <c r="B273" s="10"/>
      <c r="C273" s="11"/>
      <c r="D273" s="10"/>
      <c r="E273" s="10"/>
      <c r="F273" s="161" t="s">
        <v>477</v>
      </c>
      <c r="G273" s="73"/>
      <c r="H273" s="189" t="s">
        <v>478</v>
      </c>
      <c r="I273" s="192"/>
      <c r="J273" s="160"/>
      <c r="K273" s="160"/>
      <c r="L273" s="153"/>
      <c r="M273" s="153"/>
      <c r="N273" s="160"/>
      <c r="O273" s="160"/>
      <c r="P273" s="153"/>
      <c r="Q273" s="160">
        <f>SUM(Q274)</f>
        <v>60000</v>
      </c>
      <c r="R273" s="153">
        <f>SUM(R274)</f>
        <v>95731.46</v>
      </c>
      <c r="S273" s="59"/>
      <c r="T273" s="59"/>
      <c r="U273" s="59"/>
      <c r="V273" s="153">
        <f>SUM(V274)</f>
        <v>95731.46</v>
      </c>
      <c r="W273" s="165">
        <f t="shared" si="140"/>
        <v>100</v>
      </c>
      <c r="X273" s="156">
        <f t="shared" si="141"/>
        <v>159.55243333333334</v>
      </c>
      <c r="Y273" s="231"/>
    </row>
    <row r="274" spans="1:25" ht="33.75" customHeight="1" x14ac:dyDescent="0.25">
      <c r="A274" s="9"/>
      <c r="B274" s="10"/>
      <c r="C274" s="11"/>
      <c r="D274" s="10"/>
      <c r="E274" s="10"/>
      <c r="F274" s="113" t="s">
        <v>475</v>
      </c>
      <c r="G274" s="73"/>
      <c r="H274" s="143" t="s">
        <v>476</v>
      </c>
      <c r="I274" s="179">
        <v>59217.54</v>
      </c>
      <c r="J274" s="156"/>
      <c r="K274" s="156"/>
      <c r="L274" s="153"/>
      <c r="M274" s="153"/>
      <c r="N274" s="156"/>
      <c r="O274" s="156"/>
      <c r="P274" s="153"/>
      <c r="Q274" s="156">
        <v>60000</v>
      </c>
      <c r="R274" s="151">
        <v>95731.46</v>
      </c>
      <c r="S274" s="52"/>
      <c r="T274" s="52"/>
      <c r="U274" s="52"/>
      <c r="V274" s="151">
        <v>95731.46</v>
      </c>
      <c r="W274" s="165">
        <f t="shared" si="140"/>
        <v>100</v>
      </c>
      <c r="X274" s="156">
        <f t="shared" si="141"/>
        <v>159.55243333333334</v>
      </c>
      <c r="Y274" s="232"/>
    </row>
    <row r="275" spans="1:25" ht="31.9" customHeight="1" x14ac:dyDescent="0.25">
      <c r="A275" s="9"/>
      <c r="B275" s="10"/>
      <c r="C275" s="11"/>
      <c r="D275" s="10"/>
      <c r="E275" s="10"/>
      <c r="F275" s="161" t="s">
        <v>694</v>
      </c>
      <c r="G275" s="73"/>
      <c r="H275" s="189" t="s">
        <v>695</v>
      </c>
      <c r="I275" s="192"/>
      <c r="J275" s="160"/>
      <c r="K275" s="160"/>
      <c r="L275" s="153"/>
      <c r="M275" s="153"/>
      <c r="N275" s="160"/>
      <c r="O275" s="160"/>
      <c r="P275" s="153"/>
      <c r="Q275" s="160">
        <f>SUM(Q276)</f>
        <v>0</v>
      </c>
      <c r="R275" s="153">
        <f>SUM(R276)</f>
        <v>1150266</v>
      </c>
      <c r="S275" s="59"/>
      <c r="T275" s="59"/>
      <c r="U275" s="59"/>
      <c r="V275" s="153">
        <f>SUM(V276)</f>
        <v>1150266</v>
      </c>
      <c r="W275" s="165">
        <f t="shared" ref="W275:W276" si="142">SUM(V275/R275*100)</f>
        <v>100</v>
      </c>
      <c r="X275" s="156" t="s">
        <v>661</v>
      </c>
      <c r="Y275" s="231"/>
    </row>
    <row r="276" spans="1:25" ht="33.75" customHeight="1" x14ac:dyDescent="0.25">
      <c r="A276" s="9"/>
      <c r="B276" s="10"/>
      <c r="C276" s="11"/>
      <c r="D276" s="10"/>
      <c r="E276" s="10"/>
      <c r="F276" s="113" t="s">
        <v>696</v>
      </c>
      <c r="G276" s="73"/>
      <c r="H276" s="143" t="s">
        <v>697</v>
      </c>
      <c r="I276" s="179">
        <v>59217.54</v>
      </c>
      <c r="J276" s="156"/>
      <c r="K276" s="156"/>
      <c r="L276" s="153"/>
      <c r="M276" s="153"/>
      <c r="N276" s="156"/>
      <c r="O276" s="156"/>
      <c r="P276" s="153"/>
      <c r="Q276" s="151" t="s">
        <v>661</v>
      </c>
      <c r="R276" s="151">
        <v>1150266</v>
      </c>
      <c r="S276" s="52"/>
      <c r="T276" s="52"/>
      <c r="U276" s="52"/>
      <c r="V276" s="151">
        <v>1150266</v>
      </c>
      <c r="W276" s="165">
        <f t="shared" si="142"/>
        <v>100</v>
      </c>
      <c r="X276" s="156" t="s">
        <v>661</v>
      </c>
      <c r="Y276" s="232"/>
    </row>
    <row r="277" spans="1:25" ht="45" customHeight="1" x14ac:dyDescent="0.25">
      <c r="A277" s="9"/>
      <c r="B277" s="10"/>
      <c r="C277" s="11"/>
      <c r="D277" s="10"/>
      <c r="E277" s="10"/>
      <c r="F277" s="119" t="s">
        <v>530</v>
      </c>
      <c r="G277" s="73"/>
      <c r="H277" s="189" t="s">
        <v>531</v>
      </c>
      <c r="I277" s="192">
        <f>SUM(I278+I285+I292+I299+I301)</f>
        <v>11831500</v>
      </c>
      <c r="J277" s="156"/>
      <c r="K277" s="156"/>
      <c r="L277" s="153"/>
      <c r="M277" s="153"/>
      <c r="N277" s="156"/>
      <c r="O277" s="156"/>
      <c r="P277" s="153"/>
      <c r="Q277" s="160">
        <f t="shared" ref="Q277:V277" si="143">SUM(Q278+Q285+Q292+Q299+Q301)</f>
        <v>7643820</v>
      </c>
      <c r="R277" s="160">
        <f t="shared" si="143"/>
        <v>7114844.4500000002</v>
      </c>
      <c r="S277" s="60">
        <f t="shared" si="143"/>
        <v>0</v>
      </c>
      <c r="T277" s="60">
        <f t="shared" si="143"/>
        <v>0</v>
      </c>
      <c r="U277" s="60">
        <f t="shared" si="143"/>
        <v>0</v>
      </c>
      <c r="V277" s="160">
        <f t="shared" si="143"/>
        <v>7113787.4500000002</v>
      </c>
      <c r="W277" s="165">
        <f t="shared" si="140"/>
        <v>99.985143737049654</v>
      </c>
      <c r="X277" s="156">
        <f t="shared" si="141"/>
        <v>93.065868243888531</v>
      </c>
      <c r="Y277" s="162"/>
    </row>
    <row r="278" spans="1:25" ht="45" customHeight="1" x14ac:dyDescent="0.25">
      <c r="A278" s="9"/>
      <c r="B278" s="10"/>
      <c r="C278" s="11"/>
      <c r="D278" s="10"/>
      <c r="E278" s="10"/>
      <c r="F278" s="161" t="s">
        <v>532</v>
      </c>
      <c r="G278" s="73"/>
      <c r="H278" s="189" t="s">
        <v>533</v>
      </c>
      <c r="I278" s="108">
        <f>SUM(I279:I284)</f>
        <v>4597100</v>
      </c>
      <c r="J278" s="53"/>
      <c r="K278" s="53"/>
      <c r="L278" s="56"/>
      <c r="M278" s="56"/>
      <c r="N278" s="53"/>
      <c r="O278" s="53"/>
      <c r="P278" s="56"/>
      <c r="Q278" s="160">
        <f>SUM(Q279:Q284)</f>
        <v>421500</v>
      </c>
      <c r="R278" s="160">
        <f t="shared" ref="R278:V278" si="144">SUM(R279:R284)</f>
        <v>575582.12</v>
      </c>
      <c r="S278" s="60">
        <f t="shared" si="144"/>
        <v>0</v>
      </c>
      <c r="T278" s="60">
        <f t="shared" si="144"/>
        <v>0</v>
      </c>
      <c r="U278" s="60">
        <f t="shared" si="144"/>
        <v>0</v>
      </c>
      <c r="V278" s="160">
        <f t="shared" si="144"/>
        <v>574532.12</v>
      </c>
      <c r="W278" s="165">
        <f t="shared" si="140"/>
        <v>99.817575987245746</v>
      </c>
      <c r="X278" s="156">
        <f t="shared" si="141"/>
        <v>136.30655278766309</v>
      </c>
      <c r="Y278" s="162"/>
    </row>
    <row r="279" spans="1:25" ht="45" customHeight="1" x14ac:dyDescent="0.25">
      <c r="A279" s="9"/>
      <c r="B279" s="10"/>
      <c r="C279" s="11"/>
      <c r="D279" s="10"/>
      <c r="E279" s="10"/>
      <c r="F279" s="113" t="s">
        <v>534</v>
      </c>
      <c r="G279" s="73"/>
      <c r="H279" s="143" t="s">
        <v>535</v>
      </c>
      <c r="I279" s="179">
        <v>2000</v>
      </c>
      <c r="J279" s="156"/>
      <c r="K279" s="156"/>
      <c r="L279" s="153"/>
      <c r="M279" s="153"/>
      <c r="N279" s="156"/>
      <c r="O279" s="156"/>
      <c r="P279" s="153"/>
      <c r="Q279" s="156">
        <v>2000</v>
      </c>
      <c r="R279" s="151">
        <v>2000</v>
      </c>
      <c r="S279" s="52"/>
      <c r="T279" s="52"/>
      <c r="U279" s="52"/>
      <c r="V279" s="151">
        <v>2000</v>
      </c>
      <c r="W279" s="165">
        <f t="shared" si="140"/>
        <v>100</v>
      </c>
      <c r="X279" s="156">
        <f t="shared" ref="X279" si="145">SUM(V279/Q279*100)</f>
        <v>100</v>
      </c>
      <c r="Y279" s="162"/>
    </row>
    <row r="280" spans="1:25" ht="45" customHeight="1" x14ac:dyDescent="0.25">
      <c r="A280" s="9"/>
      <c r="B280" s="10"/>
      <c r="C280" s="11"/>
      <c r="D280" s="10"/>
      <c r="E280" s="10"/>
      <c r="F280" s="113" t="s">
        <v>536</v>
      </c>
      <c r="G280" s="73"/>
      <c r="H280" s="143" t="s">
        <v>537</v>
      </c>
      <c r="I280" s="179">
        <v>500</v>
      </c>
      <c r="J280" s="156"/>
      <c r="K280" s="156"/>
      <c r="L280" s="153"/>
      <c r="M280" s="153"/>
      <c r="N280" s="156"/>
      <c r="O280" s="156"/>
      <c r="P280" s="153"/>
      <c r="Q280" s="156">
        <v>500</v>
      </c>
      <c r="R280" s="151">
        <v>0</v>
      </c>
      <c r="S280" s="52"/>
      <c r="T280" s="52"/>
      <c r="U280" s="52"/>
      <c r="V280" s="151" t="s">
        <v>661</v>
      </c>
      <c r="W280" s="165" t="s">
        <v>661</v>
      </c>
      <c r="X280" s="156" t="s">
        <v>661</v>
      </c>
      <c r="Y280" s="162"/>
    </row>
    <row r="281" spans="1:25" ht="45" customHeight="1" x14ac:dyDescent="0.25">
      <c r="A281" s="9"/>
      <c r="B281" s="10"/>
      <c r="C281" s="11"/>
      <c r="D281" s="10"/>
      <c r="E281" s="10"/>
      <c r="F281" s="113" t="s">
        <v>538</v>
      </c>
      <c r="G281" s="73"/>
      <c r="H281" s="143" t="s">
        <v>539</v>
      </c>
      <c r="I281" s="179">
        <v>10000</v>
      </c>
      <c r="J281" s="156"/>
      <c r="K281" s="156"/>
      <c r="L281" s="153"/>
      <c r="M281" s="153"/>
      <c r="N281" s="156"/>
      <c r="O281" s="156"/>
      <c r="P281" s="153"/>
      <c r="Q281" s="156">
        <v>10000</v>
      </c>
      <c r="R281" s="151">
        <v>10000</v>
      </c>
      <c r="S281" s="52"/>
      <c r="T281" s="52"/>
      <c r="U281" s="52"/>
      <c r="V281" s="151">
        <v>10000</v>
      </c>
      <c r="W281" s="165">
        <f t="shared" si="140"/>
        <v>100</v>
      </c>
      <c r="X281" s="156">
        <f t="shared" si="141"/>
        <v>100</v>
      </c>
      <c r="Y281" s="162"/>
    </row>
    <row r="282" spans="1:25" ht="57.75" customHeight="1" x14ac:dyDescent="0.25">
      <c r="A282" s="9"/>
      <c r="B282" s="10"/>
      <c r="C282" s="11"/>
      <c r="D282" s="10"/>
      <c r="E282" s="10"/>
      <c r="F282" s="113" t="s">
        <v>540</v>
      </c>
      <c r="G282" s="73"/>
      <c r="H282" s="143" t="s">
        <v>541</v>
      </c>
      <c r="I282" s="179">
        <v>312600</v>
      </c>
      <c r="J282" s="156"/>
      <c r="K282" s="156"/>
      <c r="L282" s="153"/>
      <c r="M282" s="153"/>
      <c r="N282" s="156"/>
      <c r="O282" s="156"/>
      <c r="P282" s="153"/>
      <c r="Q282" s="156">
        <v>129000</v>
      </c>
      <c r="R282" s="151">
        <v>205476.64</v>
      </c>
      <c r="S282" s="52"/>
      <c r="T282" s="52"/>
      <c r="U282" s="52"/>
      <c r="V282" s="151">
        <v>204776.64</v>
      </c>
      <c r="W282" s="165">
        <f t="shared" si="140"/>
        <v>99.659328671132641</v>
      </c>
      <c r="X282" s="156">
        <f t="shared" si="141"/>
        <v>158.74158139534885</v>
      </c>
      <c r="Y282" s="162"/>
    </row>
    <row r="283" spans="1:25" ht="68.25" customHeight="1" x14ac:dyDescent="0.25">
      <c r="A283" s="9"/>
      <c r="B283" s="10"/>
      <c r="C283" s="11"/>
      <c r="D283" s="10"/>
      <c r="E283" s="10"/>
      <c r="F283" s="113" t="s">
        <v>542</v>
      </c>
      <c r="G283" s="73"/>
      <c r="H283" s="143" t="s">
        <v>543</v>
      </c>
      <c r="I283" s="179">
        <v>4242000</v>
      </c>
      <c r="J283" s="156"/>
      <c r="K283" s="156"/>
      <c r="L283" s="153"/>
      <c r="M283" s="153"/>
      <c r="N283" s="156"/>
      <c r="O283" s="156"/>
      <c r="P283" s="153"/>
      <c r="Q283" s="156">
        <v>270000</v>
      </c>
      <c r="R283" s="151">
        <v>348105.48</v>
      </c>
      <c r="S283" s="52"/>
      <c r="T283" s="52"/>
      <c r="U283" s="52"/>
      <c r="V283" s="151">
        <v>347755.48</v>
      </c>
      <c r="W283" s="165">
        <f t="shared" si="140"/>
        <v>99.899455762661361</v>
      </c>
      <c r="X283" s="156">
        <f t="shared" si="141"/>
        <v>128.79832592592592</v>
      </c>
      <c r="Y283" s="162"/>
    </row>
    <row r="284" spans="1:25" ht="61.5" customHeight="1" x14ac:dyDescent="0.25">
      <c r="A284" s="9"/>
      <c r="B284" s="10"/>
      <c r="C284" s="11"/>
      <c r="D284" s="10"/>
      <c r="E284" s="10"/>
      <c r="F284" s="113" t="s">
        <v>544</v>
      </c>
      <c r="G284" s="73"/>
      <c r="H284" s="143" t="s">
        <v>545</v>
      </c>
      <c r="I284" s="179">
        <v>30000</v>
      </c>
      <c r="J284" s="156"/>
      <c r="K284" s="156"/>
      <c r="L284" s="153"/>
      <c r="M284" s="153"/>
      <c r="N284" s="156"/>
      <c r="O284" s="156"/>
      <c r="P284" s="153"/>
      <c r="Q284" s="156">
        <v>10000</v>
      </c>
      <c r="R284" s="151">
        <v>10000</v>
      </c>
      <c r="S284" s="52"/>
      <c r="T284" s="52"/>
      <c r="U284" s="52"/>
      <c r="V284" s="151">
        <v>10000</v>
      </c>
      <c r="W284" s="165">
        <f t="shared" si="140"/>
        <v>100</v>
      </c>
      <c r="X284" s="156">
        <f t="shared" si="141"/>
        <v>100</v>
      </c>
      <c r="Y284" s="162"/>
    </row>
    <row r="285" spans="1:25" ht="45" customHeight="1" x14ac:dyDescent="0.25">
      <c r="A285" s="9"/>
      <c r="B285" s="10"/>
      <c r="C285" s="11"/>
      <c r="D285" s="10"/>
      <c r="E285" s="10"/>
      <c r="F285" s="161" t="s">
        <v>546</v>
      </c>
      <c r="G285" s="73"/>
      <c r="H285" s="189" t="s">
        <v>547</v>
      </c>
      <c r="I285" s="108">
        <f>SUM(I286:I291)</f>
        <v>101000</v>
      </c>
      <c r="J285" s="53"/>
      <c r="K285" s="53"/>
      <c r="L285" s="56"/>
      <c r="M285" s="56"/>
      <c r="N285" s="53"/>
      <c r="O285" s="53"/>
      <c r="P285" s="56"/>
      <c r="Q285" s="160">
        <f t="shared" ref="Q285:V285" si="146">SUM(Q286:Q291)</f>
        <v>106000</v>
      </c>
      <c r="R285" s="160">
        <f t="shared" si="146"/>
        <v>121058</v>
      </c>
      <c r="S285" s="60">
        <f t="shared" si="146"/>
        <v>0</v>
      </c>
      <c r="T285" s="60">
        <f t="shared" si="146"/>
        <v>0</v>
      </c>
      <c r="U285" s="60">
        <f t="shared" si="146"/>
        <v>0</v>
      </c>
      <c r="V285" s="160">
        <f t="shared" si="146"/>
        <v>121058</v>
      </c>
      <c r="W285" s="165">
        <f t="shared" si="140"/>
        <v>100</v>
      </c>
      <c r="X285" s="156">
        <f t="shared" si="141"/>
        <v>114.20566037735848</v>
      </c>
      <c r="Y285" s="162"/>
    </row>
    <row r="286" spans="1:25" ht="45" customHeight="1" x14ac:dyDescent="0.25">
      <c r="A286" s="9"/>
      <c r="B286" s="10"/>
      <c r="C286" s="11"/>
      <c r="D286" s="10"/>
      <c r="E286" s="10"/>
      <c r="F286" s="113" t="s">
        <v>548</v>
      </c>
      <c r="G286" s="73"/>
      <c r="H286" s="143" t="s">
        <v>549</v>
      </c>
      <c r="I286" s="44">
        <v>2000</v>
      </c>
      <c r="J286" s="53"/>
      <c r="K286" s="53"/>
      <c r="L286" s="56"/>
      <c r="M286" s="56"/>
      <c r="N286" s="53"/>
      <c r="O286" s="53"/>
      <c r="P286" s="56"/>
      <c r="Q286" s="156">
        <v>2000</v>
      </c>
      <c r="R286" s="151">
        <v>1984</v>
      </c>
      <c r="S286" s="52"/>
      <c r="T286" s="52"/>
      <c r="U286" s="52"/>
      <c r="V286" s="151">
        <v>1984</v>
      </c>
      <c r="W286" s="165">
        <f t="shared" si="140"/>
        <v>100</v>
      </c>
      <c r="X286" s="156">
        <f t="shared" si="141"/>
        <v>99.2</v>
      </c>
      <c r="Y286" s="162"/>
    </row>
    <row r="287" spans="1:25" ht="45" customHeight="1" x14ac:dyDescent="0.25">
      <c r="A287" s="9"/>
      <c r="B287" s="10"/>
      <c r="C287" s="11"/>
      <c r="D287" s="10"/>
      <c r="E287" s="10"/>
      <c r="F287" s="113" t="s">
        <v>550</v>
      </c>
      <c r="G287" s="73"/>
      <c r="H287" s="143" t="s">
        <v>551</v>
      </c>
      <c r="I287" s="44">
        <v>26000</v>
      </c>
      <c r="J287" s="53"/>
      <c r="K287" s="53"/>
      <c r="L287" s="56"/>
      <c r="M287" s="56"/>
      <c r="N287" s="53"/>
      <c r="O287" s="53"/>
      <c r="P287" s="56"/>
      <c r="Q287" s="156">
        <v>26000</v>
      </c>
      <c r="R287" s="151">
        <v>71074</v>
      </c>
      <c r="S287" s="52"/>
      <c r="T287" s="52"/>
      <c r="U287" s="52"/>
      <c r="V287" s="151">
        <v>71074</v>
      </c>
      <c r="W287" s="165">
        <f t="shared" si="140"/>
        <v>100</v>
      </c>
      <c r="X287" s="156">
        <f t="shared" si="141"/>
        <v>273.36153846153849</v>
      </c>
      <c r="Y287" s="162"/>
    </row>
    <row r="288" spans="1:25" ht="45" customHeight="1" x14ac:dyDescent="0.25">
      <c r="A288" s="9"/>
      <c r="B288" s="10"/>
      <c r="C288" s="11"/>
      <c r="D288" s="10"/>
      <c r="E288" s="10"/>
      <c r="F288" s="113" t="s">
        <v>552</v>
      </c>
      <c r="G288" s="73"/>
      <c r="H288" s="143" t="s">
        <v>553</v>
      </c>
      <c r="I288" s="44">
        <v>25000</v>
      </c>
      <c r="J288" s="53"/>
      <c r="K288" s="53"/>
      <c r="L288" s="56"/>
      <c r="M288" s="56"/>
      <c r="N288" s="53"/>
      <c r="O288" s="53"/>
      <c r="P288" s="56"/>
      <c r="Q288" s="156">
        <v>30000</v>
      </c>
      <c r="R288" s="151">
        <v>29000</v>
      </c>
      <c r="S288" s="52"/>
      <c r="T288" s="52"/>
      <c r="U288" s="52"/>
      <c r="V288" s="151">
        <v>29000</v>
      </c>
      <c r="W288" s="165">
        <f t="shared" si="140"/>
        <v>100</v>
      </c>
      <c r="X288" s="156">
        <f t="shared" si="141"/>
        <v>96.666666666666671</v>
      </c>
      <c r="Y288" s="162"/>
    </row>
    <row r="289" spans="1:25" ht="63.75" customHeight="1" x14ac:dyDescent="0.25">
      <c r="A289" s="9"/>
      <c r="B289" s="10"/>
      <c r="C289" s="11"/>
      <c r="D289" s="10"/>
      <c r="E289" s="10"/>
      <c r="F289" s="113" t="s">
        <v>554</v>
      </c>
      <c r="G289" s="73"/>
      <c r="H289" s="143" t="s">
        <v>555</v>
      </c>
      <c r="I289" s="44">
        <v>24000</v>
      </c>
      <c r="J289" s="53"/>
      <c r="K289" s="53"/>
      <c r="L289" s="56"/>
      <c r="M289" s="56"/>
      <c r="N289" s="53"/>
      <c r="O289" s="53"/>
      <c r="P289" s="56"/>
      <c r="Q289" s="156">
        <v>24000</v>
      </c>
      <c r="R289" s="151">
        <v>0</v>
      </c>
      <c r="S289" s="52"/>
      <c r="T289" s="52"/>
      <c r="U289" s="52"/>
      <c r="V289" s="151" t="s">
        <v>661</v>
      </c>
      <c r="W289" s="165" t="s">
        <v>661</v>
      </c>
      <c r="X289" s="156" t="s">
        <v>661</v>
      </c>
      <c r="Y289" s="162"/>
    </row>
    <row r="290" spans="1:25" ht="59.25" customHeight="1" x14ac:dyDescent="0.25">
      <c r="A290" s="9"/>
      <c r="B290" s="10"/>
      <c r="C290" s="11"/>
      <c r="D290" s="10"/>
      <c r="E290" s="10"/>
      <c r="F290" s="113" t="s">
        <v>556</v>
      </c>
      <c r="G290" s="73"/>
      <c r="H290" s="143" t="s">
        <v>557</v>
      </c>
      <c r="I290" s="44">
        <v>12000</v>
      </c>
      <c r="J290" s="53"/>
      <c r="K290" s="53"/>
      <c r="L290" s="56"/>
      <c r="M290" s="56"/>
      <c r="N290" s="53"/>
      <c r="O290" s="53"/>
      <c r="P290" s="56"/>
      <c r="Q290" s="156">
        <v>12000</v>
      </c>
      <c r="R290" s="151">
        <v>7000</v>
      </c>
      <c r="S290" s="52"/>
      <c r="T290" s="52"/>
      <c r="U290" s="52"/>
      <c r="V290" s="151">
        <v>7000</v>
      </c>
      <c r="W290" s="165">
        <f t="shared" si="140"/>
        <v>100</v>
      </c>
      <c r="X290" s="156">
        <f t="shared" si="141"/>
        <v>58.333333333333336</v>
      </c>
      <c r="Y290" s="162"/>
    </row>
    <row r="291" spans="1:25" ht="57.75" customHeight="1" x14ac:dyDescent="0.25">
      <c r="A291" s="9"/>
      <c r="B291" s="10"/>
      <c r="C291" s="11"/>
      <c r="D291" s="10"/>
      <c r="E291" s="10"/>
      <c r="F291" s="113" t="s">
        <v>558</v>
      </c>
      <c r="G291" s="73"/>
      <c r="H291" s="143" t="s">
        <v>559</v>
      </c>
      <c r="I291" s="44">
        <v>12000</v>
      </c>
      <c r="J291" s="53"/>
      <c r="K291" s="53"/>
      <c r="L291" s="56"/>
      <c r="M291" s="56"/>
      <c r="N291" s="53"/>
      <c r="O291" s="53"/>
      <c r="P291" s="56"/>
      <c r="Q291" s="156">
        <v>12000</v>
      </c>
      <c r="R291" s="151">
        <v>12000</v>
      </c>
      <c r="S291" s="52"/>
      <c r="T291" s="52"/>
      <c r="U291" s="52"/>
      <c r="V291" s="151">
        <v>12000</v>
      </c>
      <c r="W291" s="165">
        <f t="shared" si="140"/>
        <v>100</v>
      </c>
      <c r="X291" s="156">
        <f t="shared" si="141"/>
        <v>100</v>
      </c>
      <c r="Y291" s="162"/>
    </row>
    <row r="292" spans="1:25" ht="45" customHeight="1" x14ac:dyDescent="0.25">
      <c r="A292" s="9"/>
      <c r="B292" s="10"/>
      <c r="C292" s="11"/>
      <c r="D292" s="10"/>
      <c r="E292" s="10"/>
      <c r="F292" s="161" t="s">
        <v>560</v>
      </c>
      <c r="G292" s="73"/>
      <c r="H292" s="189" t="s">
        <v>561</v>
      </c>
      <c r="I292" s="108">
        <f>SUM(I293:I298)</f>
        <v>7071400</v>
      </c>
      <c r="J292" s="53"/>
      <c r="K292" s="53"/>
      <c r="L292" s="56"/>
      <c r="M292" s="56"/>
      <c r="N292" s="53"/>
      <c r="O292" s="53"/>
      <c r="P292" s="56"/>
      <c r="Q292" s="160">
        <f>SUM(Q293:Q298)</f>
        <v>7054320</v>
      </c>
      <c r="R292" s="160">
        <f t="shared" ref="R292:V292" si="147">SUM(R293:R298)</f>
        <v>6353204.3300000001</v>
      </c>
      <c r="S292" s="60">
        <f t="shared" si="147"/>
        <v>0</v>
      </c>
      <c r="T292" s="60">
        <f t="shared" si="147"/>
        <v>0</v>
      </c>
      <c r="U292" s="60">
        <f t="shared" si="147"/>
        <v>0</v>
      </c>
      <c r="V292" s="160">
        <f t="shared" si="147"/>
        <v>6353197.3300000001</v>
      </c>
      <c r="W292" s="165">
        <f t="shared" si="140"/>
        <v>99.999889819378751</v>
      </c>
      <c r="X292" s="156">
        <f t="shared" si="141"/>
        <v>90.061087815693071</v>
      </c>
      <c r="Y292" s="162"/>
    </row>
    <row r="293" spans="1:25" ht="45" customHeight="1" x14ac:dyDescent="0.25">
      <c r="A293" s="9"/>
      <c r="B293" s="10"/>
      <c r="C293" s="11"/>
      <c r="D293" s="10"/>
      <c r="E293" s="10"/>
      <c r="F293" s="113" t="s">
        <v>562</v>
      </c>
      <c r="G293" s="73"/>
      <c r="H293" s="143" t="s">
        <v>563</v>
      </c>
      <c r="I293" s="44">
        <v>2000</v>
      </c>
      <c r="J293" s="53"/>
      <c r="K293" s="53"/>
      <c r="L293" s="56"/>
      <c r="M293" s="56"/>
      <c r="N293" s="53"/>
      <c r="O293" s="53"/>
      <c r="P293" s="56"/>
      <c r="Q293" s="156">
        <v>2000</v>
      </c>
      <c r="R293" s="151">
        <v>2000</v>
      </c>
      <c r="S293" s="52"/>
      <c r="T293" s="52"/>
      <c r="U293" s="52"/>
      <c r="V293" s="151">
        <v>2000</v>
      </c>
      <c r="W293" s="165">
        <f t="shared" si="140"/>
        <v>100</v>
      </c>
      <c r="X293" s="156">
        <f t="shared" si="141"/>
        <v>100</v>
      </c>
      <c r="Y293" s="162"/>
    </row>
    <row r="294" spans="1:25" ht="45" customHeight="1" x14ac:dyDescent="0.25">
      <c r="A294" s="9"/>
      <c r="B294" s="10"/>
      <c r="C294" s="11"/>
      <c r="D294" s="10"/>
      <c r="E294" s="10"/>
      <c r="F294" s="113" t="s">
        <v>564</v>
      </c>
      <c r="G294" s="73"/>
      <c r="H294" s="143" t="s">
        <v>565</v>
      </c>
      <c r="I294" s="44">
        <v>10000</v>
      </c>
      <c r="J294" s="53"/>
      <c r="K294" s="53"/>
      <c r="L294" s="56"/>
      <c r="M294" s="56"/>
      <c r="N294" s="53"/>
      <c r="O294" s="53"/>
      <c r="P294" s="56"/>
      <c r="Q294" s="156">
        <v>10000</v>
      </c>
      <c r="R294" s="151">
        <v>10000</v>
      </c>
      <c r="S294" s="52"/>
      <c r="T294" s="52"/>
      <c r="U294" s="52"/>
      <c r="V294" s="151">
        <v>10000</v>
      </c>
      <c r="W294" s="165">
        <f t="shared" si="140"/>
        <v>100</v>
      </c>
      <c r="X294" s="156">
        <f t="shared" si="141"/>
        <v>100</v>
      </c>
      <c r="Y294" s="162"/>
    </row>
    <row r="295" spans="1:25" ht="51.75" customHeight="1" x14ac:dyDescent="0.25">
      <c r="A295" s="9"/>
      <c r="B295" s="10"/>
      <c r="C295" s="11"/>
      <c r="D295" s="10"/>
      <c r="E295" s="10"/>
      <c r="F295" s="113" t="s">
        <v>566</v>
      </c>
      <c r="G295" s="73"/>
      <c r="H295" s="143" t="s">
        <v>567</v>
      </c>
      <c r="I295" s="44">
        <v>100000</v>
      </c>
      <c r="J295" s="53"/>
      <c r="K295" s="53"/>
      <c r="L295" s="56"/>
      <c r="M295" s="56"/>
      <c r="N295" s="53"/>
      <c r="O295" s="53"/>
      <c r="P295" s="56"/>
      <c r="Q295" s="156">
        <v>100000</v>
      </c>
      <c r="R295" s="151">
        <v>233400</v>
      </c>
      <c r="S295" s="52"/>
      <c r="T295" s="52"/>
      <c r="U295" s="52"/>
      <c r="V295" s="151">
        <v>233400</v>
      </c>
      <c r="W295" s="165">
        <f t="shared" si="140"/>
        <v>100</v>
      </c>
      <c r="X295" s="156">
        <f t="shared" si="141"/>
        <v>233.4</v>
      </c>
      <c r="Y295" s="162"/>
    </row>
    <row r="296" spans="1:25" ht="58.5" hidden="1" customHeight="1" x14ac:dyDescent="0.25">
      <c r="A296" s="9"/>
      <c r="B296" s="10"/>
      <c r="C296" s="11"/>
      <c r="D296" s="10"/>
      <c r="E296" s="10"/>
      <c r="F296" s="113" t="s">
        <v>568</v>
      </c>
      <c r="G296" s="73"/>
      <c r="H296" s="143" t="s">
        <v>569</v>
      </c>
      <c r="I296" s="44">
        <v>25000</v>
      </c>
      <c r="J296" s="53"/>
      <c r="K296" s="53"/>
      <c r="L296" s="56"/>
      <c r="M296" s="56"/>
      <c r="N296" s="53"/>
      <c r="O296" s="53"/>
      <c r="P296" s="56"/>
      <c r="Q296" s="151" t="s">
        <v>661</v>
      </c>
      <c r="R296" s="49" t="s">
        <v>661</v>
      </c>
      <c r="S296" s="52"/>
      <c r="T296" s="52"/>
      <c r="U296" s="52"/>
      <c r="V296" s="49" t="s">
        <v>661</v>
      </c>
      <c r="W296" s="165" t="e">
        <f t="shared" si="140"/>
        <v>#VALUE!</v>
      </c>
      <c r="X296" s="156" t="e">
        <f t="shared" si="141"/>
        <v>#VALUE!</v>
      </c>
      <c r="Y296" s="162" t="s">
        <v>641</v>
      </c>
    </row>
    <row r="297" spans="1:25" ht="60" customHeight="1" x14ac:dyDescent="0.25">
      <c r="A297" s="9"/>
      <c r="B297" s="10"/>
      <c r="C297" s="11"/>
      <c r="D297" s="10"/>
      <c r="E297" s="10"/>
      <c r="F297" s="113" t="s">
        <v>570</v>
      </c>
      <c r="G297" s="73"/>
      <c r="H297" s="143" t="s">
        <v>571</v>
      </c>
      <c r="I297" s="44">
        <v>672400</v>
      </c>
      <c r="J297" s="53"/>
      <c r="K297" s="53"/>
      <c r="L297" s="56"/>
      <c r="M297" s="56"/>
      <c r="N297" s="53"/>
      <c r="O297" s="53"/>
      <c r="P297" s="56"/>
      <c r="Q297" s="156">
        <v>239820</v>
      </c>
      <c r="R297" s="151">
        <v>85792.5</v>
      </c>
      <c r="S297" s="52"/>
      <c r="T297" s="52"/>
      <c r="U297" s="52"/>
      <c r="V297" s="151">
        <v>85792.5</v>
      </c>
      <c r="W297" s="165">
        <f t="shared" si="140"/>
        <v>100</v>
      </c>
      <c r="X297" s="156">
        <f t="shared" si="141"/>
        <v>35.77370527895922</v>
      </c>
      <c r="Y297" s="162"/>
    </row>
    <row r="298" spans="1:25" ht="84" customHeight="1" x14ac:dyDescent="0.25">
      <c r="A298" s="9"/>
      <c r="B298" s="10"/>
      <c r="C298" s="11"/>
      <c r="D298" s="10"/>
      <c r="E298" s="10"/>
      <c r="F298" s="113" t="s">
        <v>572</v>
      </c>
      <c r="G298" s="73"/>
      <c r="H298" s="143" t="s">
        <v>573</v>
      </c>
      <c r="I298" s="44">
        <v>6262000</v>
      </c>
      <c r="J298" s="53"/>
      <c r="K298" s="53"/>
      <c r="L298" s="56"/>
      <c r="M298" s="56"/>
      <c r="N298" s="53"/>
      <c r="O298" s="53"/>
      <c r="P298" s="56"/>
      <c r="Q298" s="156">
        <v>6702500</v>
      </c>
      <c r="R298" s="151">
        <v>6022011.8300000001</v>
      </c>
      <c r="S298" s="52"/>
      <c r="T298" s="52"/>
      <c r="U298" s="52"/>
      <c r="V298" s="151">
        <v>6022004.8300000001</v>
      </c>
      <c r="W298" s="165">
        <f t="shared" si="140"/>
        <v>99.999883759776679</v>
      </c>
      <c r="X298" s="156">
        <f t="shared" si="141"/>
        <v>89.847144050727351</v>
      </c>
      <c r="Y298" s="162"/>
    </row>
    <row r="299" spans="1:25" ht="45" customHeight="1" x14ac:dyDescent="0.25">
      <c r="A299" s="9"/>
      <c r="B299" s="10"/>
      <c r="C299" s="11"/>
      <c r="D299" s="10"/>
      <c r="E299" s="10"/>
      <c r="F299" s="161" t="s">
        <v>574</v>
      </c>
      <c r="G299" s="73"/>
      <c r="H299" s="189" t="s">
        <v>575</v>
      </c>
      <c r="I299" s="192">
        <f>SUM(I300)</f>
        <v>40000</v>
      </c>
      <c r="J299" s="156"/>
      <c r="K299" s="156"/>
      <c r="L299" s="153"/>
      <c r="M299" s="153"/>
      <c r="N299" s="156"/>
      <c r="O299" s="156"/>
      <c r="P299" s="153"/>
      <c r="Q299" s="160">
        <f>SUM(Q300)</f>
        <v>40000</v>
      </c>
      <c r="R299" s="160">
        <f t="shared" ref="R299:V299" si="148">SUM(R300)</f>
        <v>40000</v>
      </c>
      <c r="S299" s="60">
        <f t="shared" si="148"/>
        <v>0</v>
      </c>
      <c r="T299" s="60">
        <f t="shared" si="148"/>
        <v>0</v>
      </c>
      <c r="U299" s="60">
        <f t="shared" si="148"/>
        <v>0</v>
      </c>
      <c r="V299" s="160">
        <f t="shared" si="148"/>
        <v>40000</v>
      </c>
      <c r="W299" s="165">
        <f t="shared" si="140"/>
        <v>100</v>
      </c>
      <c r="X299" s="156">
        <f t="shared" si="141"/>
        <v>100</v>
      </c>
      <c r="Y299" s="162"/>
    </row>
    <row r="300" spans="1:25" ht="45" customHeight="1" x14ac:dyDescent="0.25">
      <c r="A300" s="9"/>
      <c r="B300" s="10"/>
      <c r="C300" s="11"/>
      <c r="D300" s="10"/>
      <c r="E300" s="10"/>
      <c r="F300" s="113" t="s">
        <v>576</v>
      </c>
      <c r="G300" s="73"/>
      <c r="H300" s="143" t="s">
        <v>577</v>
      </c>
      <c r="I300" s="179">
        <v>40000</v>
      </c>
      <c r="J300" s="156"/>
      <c r="K300" s="156"/>
      <c r="L300" s="153"/>
      <c r="M300" s="153"/>
      <c r="N300" s="156"/>
      <c r="O300" s="156"/>
      <c r="P300" s="153"/>
      <c r="Q300" s="156">
        <v>40000</v>
      </c>
      <c r="R300" s="151">
        <v>40000</v>
      </c>
      <c r="S300" s="52"/>
      <c r="T300" s="52"/>
      <c r="U300" s="52"/>
      <c r="V300" s="151">
        <v>40000</v>
      </c>
      <c r="W300" s="165">
        <f t="shared" si="140"/>
        <v>100</v>
      </c>
      <c r="X300" s="156">
        <f t="shared" si="141"/>
        <v>100</v>
      </c>
      <c r="Y300" s="162"/>
    </row>
    <row r="301" spans="1:25" ht="45" customHeight="1" x14ac:dyDescent="0.25">
      <c r="A301" s="9"/>
      <c r="B301" s="10"/>
      <c r="C301" s="11"/>
      <c r="D301" s="10"/>
      <c r="E301" s="10"/>
      <c r="F301" s="161" t="s">
        <v>578</v>
      </c>
      <c r="G301" s="73"/>
      <c r="H301" s="189" t="s">
        <v>579</v>
      </c>
      <c r="I301" s="108">
        <f>SUM(I302:I304)</f>
        <v>22000</v>
      </c>
      <c r="J301" s="53"/>
      <c r="K301" s="53"/>
      <c r="L301" s="56"/>
      <c r="M301" s="56"/>
      <c r="N301" s="53"/>
      <c r="O301" s="53"/>
      <c r="P301" s="56"/>
      <c r="Q301" s="160">
        <f>SUM(Q302:Q304)</f>
        <v>22000</v>
      </c>
      <c r="R301" s="160">
        <f t="shared" ref="R301:V301" si="149">SUM(R302:R304)</f>
        <v>25000</v>
      </c>
      <c r="S301" s="60">
        <f t="shared" si="149"/>
        <v>0</v>
      </c>
      <c r="T301" s="60">
        <f t="shared" si="149"/>
        <v>0</v>
      </c>
      <c r="U301" s="60">
        <f t="shared" si="149"/>
        <v>0</v>
      </c>
      <c r="V301" s="160">
        <f t="shared" si="149"/>
        <v>25000</v>
      </c>
      <c r="W301" s="165">
        <f t="shared" si="140"/>
        <v>100</v>
      </c>
      <c r="X301" s="156">
        <f t="shared" si="141"/>
        <v>113.63636363636364</v>
      </c>
      <c r="Y301" s="162"/>
    </row>
    <row r="302" spans="1:25" ht="45" customHeight="1" x14ac:dyDescent="0.25">
      <c r="A302" s="9"/>
      <c r="B302" s="10"/>
      <c r="C302" s="11"/>
      <c r="D302" s="10"/>
      <c r="E302" s="10"/>
      <c r="F302" s="113" t="s">
        <v>580</v>
      </c>
      <c r="G302" s="73"/>
      <c r="H302" s="143" t="s">
        <v>581</v>
      </c>
      <c r="I302" s="44">
        <v>2000</v>
      </c>
      <c r="J302" s="53"/>
      <c r="K302" s="53"/>
      <c r="L302" s="56"/>
      <c r="M302" s="56"/>
      <c r="N302" s="53"/>
      <c r="O302" s="53"/>
      <c r="P302" s="56"/>
      <c r="Q302" s="156">
        <v>2000</v>
      </c>
      <c r="R302" s="151">
        <v>0</v>
      </c>
      <c r="S302" s="52"/>
      <c r="T302" s="52"/>
      <c r="U302" s="52"/>
      <c r="V302" s="151" t="s">
        <v>661</v>
      </c>
      <c r="W302" s="165">
        <v>0</v>
      </c>
      <c r="X302" s="156" t="s">
        <v>661</v>
      </c>
      <c r="Y302" s="162"/>
    </row>
    <row r="303" spans="1:25" ht="45" customHeight="1" x14ac:dyDescent="0.25">
      <c r="A303" s="9"/>
      <c r="B303" s="10"/>
      <c r="C303" s="11"/>
      <c r="D303" s="10"/>
      <c r="E303" s="10"/>
      <c r="F303" s="113" t="s">
        <v>582</v>
      </c>
      <c r="G303" s="73"/>
      <c r="H303" s="143" t="s">
        <v>583</v>
      </c>
      <c r="I303" s="44">
        <v>10000</v>
      </c>
      <c r="J303" s="53"/>
      <c r="K303" s="53"/>
      <c r="L303" s="56"/>
      <c r="M303" s="56"/>
      <c r="N303" s="53"/>
      <c r="O303" s="53"/>
      <c r="P303" s="56"/>
      <c r="Q303" s="156">
        <v>10000</v>
      </c>
      <c r="R303" s="151">
        <v>10000</v>
      </c>
      <c r="S303" s="52"/>
      <c r="T303" s="52"/>
      <c r="U303" s="52"/>
      <c r="V303" s="151">
        <v>10000</v>
      </c>
      <c r="W303" s="165">
        <f t="shared" si="140"/>
        <v>100</v>
      </c>
      <c r="X303" s="156">
        <f t="shared" si="141"/>
        <v>100</v>
      </c>
      <c r="Y303" s="162"/>
    </row>
    <row r="304" spans="1:25" ht="45" customHeight="1" x14ac:dyDescent="0.25">
      <c r="A304" s="9"/>
      <c r="B304" s="10"/>
      <c r="C304" s="11"/>
      <c r="D304" s="10"/>
      <c r="E304" s="10"/>
      <c r="F304" s="113" t="s">
        <v>584</v>
      </c>
      <c r="G304" s="73"/>
      <c r="H304" s="143" t="s">
        <v>585</v>
      </c>
      <c r="I304" s="44">
        <v>10000</v>
      </c>
      <c r="J304" s="53"/>
      <c r="K304" s="53"/>
      <c r="L304" s="56"/>
      <c r="M304" s="56"/>
      <c r="N304" s="53"/>
      <c r="O304" s="53"/>
      <c r="P304" s="56"/>
      <c r="Q304" s="156">
        <v>10000</v>
      </c>
      <c r="R304" s="151">
        <v>15000</v>
      </c>
      <c r="S304" s="52"/>
      <c r="T304" s="52"/>
      <c r="U304" s="52"/>
      <c r="V304" s="151">
        <v>15000</v>
      </c>
      <c r="W304" s="165">
        <f t="shared" si="140"/>
        <v>100</v>
      </c>
      <c r="X304" s="156">
        <f t="shared" si="141"/>
        <v>150</v>
      </c>
      <c r="Y304" s="162"/>
    </row>
    <row r="305" spans="1:25" ht="34.5" customHeight="1" x14ac:dyDescent="0.25">
      <c r="A305" s="9"/>
      <c r="B305" s="10"/>
      <c r="C305" s="11"/>
      <c r="D305" s="10"/>
      <c r="E305" s="10"/>
      <c r="F305" s="119" t="s">
        <v>479</v>
      </c>
      <c r="G305" s="73"/>
      <c r="H305" s="196" t="s">
        <v>480</v>
      </c>
      <c r="I305" s="44"/>
      <c r="J305" s="53"/>
      <c r="K305" s="53"/>
      <c r="L305" s="56"/>
      <c r="M305" s="56"/>
      <c r="N305" s="53"/>
      <c r="O305" s="53"/>
      <c r="P305" s="56"/>
      <c r="Q305" s="160">
        <f>SUM(Q306+Q309)</f>
        <v>60000</v>
      </c>
      <c r="R305" s="160">
        <f>SUM(R306+R309)</f>
        <v>60000</v>
      </c>
      <c r="S305" s="52"/>
      <c r="T305" s="52"/>
      <c r="U305" s="52"/>
      <c r="V305" s="160">
        <f>SUM(V306+V309)</f>
        <v>60000</v>
      </c>
      <c r="W305" s="208">
        <f t="shared" si="140"/>
        <v>100</v>
      </c>
      <c r="X305" s="156">
        <f t="shared" si="141"/>
        <v>100</v>
      </c>
      <c r="Y305" s="162"/>
    </row>
    <row r="306" spans="1:25" ht="45" customHeight="1" thickBot="1" x14ac:dyDescent="0.3">
      <c r="A306" s="9"/>
      <c r="B306" s="10"/>
      <c r="C306" s="11"/>
      <c r="D306" s="10"/>
      <c r="E306" s="10"/>
      <c r="F306" s="161" t="s">
        <v>698</v>
      </c>
      <c r="G306" s="73"/>
      <c r="H306" s="189" t="s">
        <v>481</v>
      </c>
      <c r="I306" s="44"/>
      <c r="J306" s="53"/>
      <c r="K306" s="53"/>
      <c r="L306" s="56"/>
      <c r="M306" s="56"/>
      <c r="N306" s="53"/>
      <c r="O306" s="53"/>
      <c r="P306" s="56"/>
      <c r="Q306" s="160">
        <f>SUM(Q307:Q308)</f>
        <v>30000</v>
      </c>
      <c r="R306" s="160">
        <f>SUM(R307:R308)</f>
        <v>30000</v>
      </c>
      <c r="S306" s="52"/>
      <c r="T306" s="52"/>
      <c r="U306" s="52"/>
      <c r="V306" s="160">
        <f>SUM(V307:V308)</f>
        <v>30000</v>
      </c>
      <c r="W306" s="208">
        <f t="shared" si="140"/>
        <v>100</v>
      </c>
      <c r="X306" s="156">
        <f t="shared" si="141"/>
        <v>100</v>
      </c>
      <c r="Y306" s="162"/>
    </row>
    <row r="307" spans="1:25" ht="45" customHeight="1" thickBot="1" x14ac:dyDescent="0.3">
      <c r="A307" s="9"/>
      <c r="B307" s="10"/>
      <c r="C307" s="11"/>
      <c r="D307" s="10"/>
      <c r="E307" s="10"/>
      <c r="F307" s="167" t="s">
        <v>482</v>
      </c>
      <c r="G307" s="73"/>
      <c r="H307" s="143" t="s">
        <v>483</v>
      </c>
      <c r="I307" s="179"/>
      <c r="J307" s="156"/>
      <c r="K307" s="156"/>
      <c r="L307" s="153"/>
      <c r="M307" s="153"/>
      <c r="N307" s="156"/>
      <c r="O307" s="156"/>
      <c r="P307" s="153"/>
      <c r="Q307" s="156">
        <v>21000</v>
      </c>
      <c r="R307" s="156">
        <v>21000</v>
      </c>
      <c r="S307" s="52"/>
      <c r="T307" s="52"/>
      <c r="U307" s="52"/>
      <c r="V307" s="151">
        <v>21000</v>
      </c>
      <c r="W307" s="165">
        <f t="shared" si="140"/>
        <v>100</v>
      </c>
      <c r="X307" s="156">
        <f t="shared" si="141"/>
        <v>100</v>
      </c>
      <c r="Y307" s="162"/>
    </row>
    <row r="308" spans="1:25" ht="53.25" customHeight="1" thickBot="1" x14ac:dyDescent="0.3">
      <c r="A308" s="9"/>
      <c r="B308" s="10"/>
      <c r="C308" s="11"/>
      <c r="D308" s="10"/>
      <c r="E308" s="10"/>
      <c r="F308" s="169" t="s">
        <v>484</v>
      </c>
      <c r="G308" s="73"/>
      <c r="H308" s="143" t="s">
        <v>485</v>
      </c>
      <c r="I308" s="179"/>
      <c r="J308" s="156"/>
      <c r="K308" s="156"/>
      <c r="L308" s="153"/>
      <c r="M308" s="153"/>
      <c r="N308" s="156"/>
      <c r="O308" s="156"/>
      <c r="P308" s="153"/>
      <c r="Q308" s="156">
        <v>9000</v>
      </c>
      <c r="R308" s="156">
        <v>9000</v>
      </c>
      <c r="S308" s="52"/>
      <c r="T308" s="52"/>
      <c r="U308" s="52"/>
      <c r="V308" s="151">
        <v>9000</v>
      </c>
      <c r="W308" s="165">
        <f t="shared" si="140"/>
        <v>100</v>
      </c>
      <c r="X308" s="156">
        <f t="shared" si="141"/>
        <v>100</v>
      </c>
      <c r="Y308" s="162"/>
    </row>
    <row r="309" spans="1:25" ht="45" customHeight="1" thickBot="1" x14ac:dyDescent="0.3">
      <c r="A309" s="9"/>
      <c r="B309" s="10"/>
      <c r="C309" s="11"/>
      <c r="D309" s="10"/>
      <c r="E309" s="10"/>
      <c r="F309" s="178" t="s">
        <v>486</v>
      </c>
      <c r="G309" s="73"/>
      <c r="H309" s="189" t="s">
        <v>487</v>
      </c>
      <c r="I309" s="179"/>
      <c r="J309" s="156"/>
      <c r="K309" s="156"/>
      <c r="L309" s="153"/>
      <c r="M309" s="153"/>
      <c r="N309" s="156"/>
      <c r="O309" s="156"/>
      <c r="P309" s="153"/>
      <c r="Q309" s="160">
        <f>SUM(Q310)</f>
        <v>30000</v>
      </c>
      <c r="R309" s="160">
        <f>SUM(R310)</f>
        <v>30000</v>
      </c>
      <c r="S309" s="52"/>
      <c r="T309" s="52"/>
      <c r="U309" s="52"/>
      <c r="V309" s="160">
        <f>SUM(V310)</f>
        <v>30000</v>
      </c>
      <c r="W309" s="165">
        <f t="shared" si="140"/>
        <v>100</v>
      </c>
      <c r="X309" s="156">
        <f t="shared" si="141"/>
        <v>100</v>
      </c>
      <c r="Y309" s="162"/>
    </row>
    <row r="310" spans="1:25" ht="45" customHeight="1" thickBot="1" x14ac:dyDescent="0.3">
      <c r="A310" s="9"/>
      <c r="B310" s="10"/>
      <c r="C310" s="11"/>
      <c r="D310" s="10"/>
      <c r="E310" s="10"/>
      <c r="F310" s="169" t="s">
        <v>488</v>
      </c>
      <c r="G310" s="73"/>
      <c r="H310" s="143" t="s">
        <v>489</v>
      </c>
      <c r="I310" s="179"/>
      <c r="J310" s="156"/>
      <c r="K310" s="156"/>
      <c r="L310" s="153"/>
      <c r="M310" s="153"/>
      <c r="N310" s="156"/>
      <c r="O310" s="156"/>
      <c r="P310" s="153"/>
      <c r="Q310" s="156">
        <v>30000</v>
      </c>
      <c r="R310" s="156">
        <v>30000</v>
      </c>
      <c r="S310" s="52"/>
      <c r="T310" s="52"/>
      <c r="U310" s="52"/>
      <c r="V310" s="151">
        <v>30000</v>
      </c>
      <c r="W310" s="165">
        <f t="shared" si="140"/>
        <v>100</v>
      </c>
      <c r="X310" s="156">
        <f t="shared" si="141"/>
        <v>100</v>
      </c>
      <c r="Y310" s="162"/>
    </row>
    <row r="311" spans="1:25" ht="13.15" customHeight="1" x14ac:dyDescent="0.25">
      <c r="A311" s="9"/>
      <c r="B311" s="10"/>
      <c r="C311" s="11"/>
      <c r="D311" s="10"/>
      <c r="E311" s="10"/>
      <c r="F311" s="161" t="s">
        <v>193</v>
      </c>
      <c r="G311" s="80" t="s">
        <v>28</v>
      </c>
      <c r="H311" s="77"/>
      <c r="I311" s="77"/>
      <c r="J311" s="109" t="e">
        <f>SUM(J7,J40,J61,J95,J125,J138,J152,J178,J195,#REF!,J204,J216,J224,J257)</f>
        <v>#REF!</v>
      </c>
      <c r="K311" s="109" t="e">
        <f>SUM(K7,K40,K61,K95,K125,K138,K152,K178,K195,#REF!,K204,K216,K224,K257)</f>
        <v>#REF!</v>
      </c>
      <c r="L311" s="56" t="e">
        <f t="shared" ref="L311:L325" si="150">SUM(K311/J311*100)</f>
        <v>#REF!</v>
      </c>
      <c r="M311" s="56"/>
      <c r="N311" s="109" t="e">
        <f>SUM(N7,N40,N61,N95,N125,N138,N152,N178,N195,#REF!,N204,N216,N224,N257)</f>
        <v>#REF!</v>
      </c>
      <c r="O311" s="109" t="e">
        <f>SUM(O7,O40,O61,O95,O125,O138,O152,O178,O195,#REF!,O204,O216,O224,O257)</f>
        <v>#REF!</v>
      </c>
      <c r="P311" s="56" t="e">
        <f t="shared" ref="P311:P351" si="151">SUM(O311/N311*100)</f>
        <v>#REF!</v>
      </c>
      <c r="Q311" s="153">
        <f t="shared" ref="Q311:V311" si="152">SUM(Q7+Q40+Q61+Q95+Q125+Q138+Q152+Q178+Q195+Q204+Q216+Q224+Q257+Q266+Q277+Q305)</f>
        <v>651379640.53999996</v>
      </c>
      <c r="R311" s="153">
        <f t="shared" si="152"/>
        <v>747087734.34000015</v>
      </c>
      <c r="S311" s="56">
        <f t="shared" si="152"/>
        <v>0</v>
      </c>
      <c r="T311" s="56">
        <f t="shared" si="152"/>
        <v>0</v>
      </c>
      <c r="U311" s="56">
        <f t="shared" si="152"/>
        <v>0</v>
      </c>
      <c r="V311" s="153">
        <f t="shared" si="152"/>
        <v>704638711.00999999</v>
      </c>
      <c r="W311" s="165">
        <f t="shared" si="140"/>
        <v>94.318067158805533</v>
      </c>
      <c r="X311" s="156">
        <f t="shared" si="141"/>
        <v>108.1763486537356</v>
      </c>
      <c r="Y311" s="55"/>
    </row>
    <row r="312" spans="1:25" ht="27.6" hidden="1" customHeight="1" x14ac:dyDescent="0.25">
      <c r="A312" s="9"/>
      <c r="B312" s="10"/>
      <c r="C312" s="11"/>
      <c r="D312" s="10"/>
      <c r="E312" s="10"/>
      <c r="F312" s="21" t="s">
        <v>160</v>
      </c>
      <c r="G312" s="27"/>
      <c r="H312" s="30" t="s">
        <v>161</v>
      </c>
      <c r="I312" s="30"/>
      <c r="J312" s="25">
        <f>SUM(J313)</f>
        <v>29585558.100000001</v>
      </c>
      <c r="K312" s="25">
        <f>SUM(K313)</f>
        <v>29585558.100000001</v>
      </c>
      <c r="L312" s="24">
        <f t="shared" si="150"/>
        <v>100</v>
      </c>
      <c r="M312" s="24"/>
      <c r="N312" s="25">
        <f>SUM(N313)</f>
        <v>27651175.98</v>
      </c>
      <c r="O312" s="25">
        <f>SUM(O313)</f>
        <v>26379723.039999999</v>
      </c>
      <c r="P312" s="24">
        <f t="shared" si="151"/>
        <v>95.401812418684699</v>
      </c>
      <c r="Q312" s="24"/>
      <c r="R312" s="56">
        <f t="shared" ref="R312:R317" si="153">SUM(J312,N312)</f>
        <v>57236734.079999998</v>
      </c>
      <c r="S312" s="52"/>
      <c r="T312" s="52"/>
      <c r="U312" s="52"/>
      <c r="V312" s="60">
        <f t="shared" ref="V312:V351" si="154">SUM(K312,O312)</f>
        <v>55965281.140000001</v>
      </c>
      <c r="W312" s="61">
        <f t="shared" ref="W312:W351" si="155">SUM(V312/R312*100)</f>
        <v>97.778606762882589</v>
      </c>
      <c r="X312" s="66"/>
      <c r="Y312" s="55"/>
    </row>
    <row r="313" spans="1:25" ht="27.6" hidden="1" customHeight="1" x14ac:dyDescent="0.25">
      <c r="A313" s="9"/>
      <c r="B313" s="10"/>
      <c r="C313" s="11"/>
      <c r="D313" s="10"/>
      <c r="E313" s="10"/>
      <c r="F313" s="21" t="s">
        <v>162</v>
      </c>
      <c r="G313" s="27"/>
      <c r="H313" s="30" t="s">
        <v>163</v>
      </c>
      <c r="I313" s="30"/>
      <c r="J313" s="25">
        <f>SUM(J314)</f>
        <v>29585558.100000001</v>
      </c>
      <c r="K313" s="25">
        <f>SUM(K314)</f>
        <v>29585558.100000001</v>
      </c>
      <c r="L313" s="24">
        <f t="shared" si="150"/>
        <v>100</v>
      </c>
      <c r="M313" s="24"/>
      <c r="N313" s="31">
        <f>SUM(N314)</f>
        <v>27651175.98</v>
      </c>
      <c r="O313" s="31">
        <f>SUM(O314)</f>
        <v>26379723.039999999</v>
      </c>
      <c r="P313" s="24">
        <f t="shared" si="151"/>
        <v>95.401812418684699</v>
      </c>
      <c r="Q313" s="24"/>
      <c r="R313" s="56">
        <f t="shared" si="153"/>
        <v>57236734.079999998</v>
      </c>
      <c r="S313" s="52"/>
      <c r="T313" s="52"/>
      <c r="U313" s="52"/>
      <c r="V313" s="60">
        <f t="shared" si="154"/>
        <v>55965281.140000001</v>
      </c>
      <c r="W313" s="61">
        <f t="shared" si="155"/>
        <v>97.778606762882589</v>
      </c>
      <c r="X313" s="66"/>
      <c r="Y313" s="55"/>
    </row>
    <row r="314" spans="1:25" ht="14.45" hidden="1" customHeight="1" x14ac:dyDescent="0.25">
      <c r="A314" s="9"/>
      <c r="B314" s="10"/>
      <c r="C314" s="11"/>
      <c r="D314" s="10"/>
      <c r="E314" s="10"/>
      <c r="F314" s="21" t="s">
        <v>176</v>
      </c>
      <c r="G314" s="27"/>
      <c r="H314" s="30" t="s">
        <v>164</v>
      </c>
      <c r="I314" s="30"/>
      <c r="J314" s="31">
        <f>SUM(J315:J317,J325,J333:J338)</f>
        <v>29585558.100000001</v>
      </c>
      <c r="K314" s="31">
        <f>SUM(K315:K317,K325,K333:K338)</f>
        <v>29585558.100000001</v>
      </c>
      <c r="L314" s="24">
        <f t="shared" si="150"/>
        <v>100</v>
      </c>
      <c r="M314" s="24"/>
      <c r="N314" s="31">
        <f>SUM(N339:N350)</f>
        <v>27651175.98</v>
      </c>
      <c r="O314" s="31">
        <f>SUM(O315:O350)</f>
        <v>26379723.039999999</v>
      </c>
      <c r="P314" s="24">
        <f t="shared" si="151"/>
        <v>95.401812418684699</v>
      </c>
      <c r="Q314" s="24"/>
      <c r="R314" s="56">
        <f t="shared" si="153"/>
        <v>57236734.079999998</v>
      </c>
      <c r="S314" s="52"/>
      <c r="T314" s="52"/>
      <c r="U314" s="52"/>
      <c r="V314" s="60">
        <f t="shared" si="154"/>
        <v>55965281.140000001</v>
      </c>
      <c r="W314" s="61">
        <f t="shared" si="155"/>
        <v>97.778606762882589</v>
      </c>
      <c r="X314" s="66"/>
      <c r="Y314" s="55"/>
    </row>
    <row r="315" spans="1:25" ht="15" hidden="1" customHeight="1" x14ac:dyDescent="0.25">
      <c r="A315" s="9"/>
      <c r="B315" s="10"/>
      <c r="C315" s="11"/>
      <c r="D315" s="10"/>
      <c r="E315" s="10"/>
      <c r="F315" s="22" t="s">
        <v>165</v>
      </c>
      <c r="G315" s="27"/>
      <c r="H315" s="29" t="s">
        <v>167</v>
      </c>
      <c r="I315" s="29"/>
      <c r="J315" s="28">
        <v>1770543.08</v>
      </c>
      <c r="K315" s="28">
        <v>1770543.08</v>
      </c>
      <c r="L315" s="32">
        <f t="shared" si="150"/>
        <v>100</v>
      </c>
      <c r="M315" s="32"/>
      <c r="N315" s="28">
        <v>0</v>
      </c>
      <c r="O315" s="28">
        <v>0</v>
      </c>
      <c r="P315" s="24">
        <v>0</v>
      </c>
      <c r="Q315" s="24"/>
      <c r="R315" s="49">
        <f t="shared" si="153"/>
        <v>1770543.08</v>
      </c>
      <c r="S315" s="52"/>
      <c r="T315" s="52"/>
      <c r="U315" s="52"/>
      <c r="V315" s="53">
        <f t="shared" si="154"/>
        <v>1770543.08</v>
      </c>
      <c r="W315" s="54">
        <f t="shared" si="155"/>
        <v>100</v>
      </c>
      <c r="X315" s="66"/>
      <c r="Y315" s="55"/>
    </row>
    <row r="316" spans="1:25" ht="15" hidden="1" customHeight="1" x14ac:dyDescent="0.25">
      <c r="A316" s="9"/>
      <c r="B316" s="10"/>
      <c r="C316" s="11"/>
      <c r="D316" s="10"/>
      <c r="E316" s="10"/>
      <c r="F316" s="22" t="s">
        <v>259</v>
      </c>
      <c r="G316" s="27"/>
      <c r="H316" s="29" t="s">
        <v>342</v>
      </c>
      <c r="I316" s="29"/>
      <c r="J316" s="28">
        <v>64287.08</v>
      </c>
      <c r="K316" s="28">
        <v>64287.08</v>
      </c>
      <c r="L316" s="32">
        <f t="shared" si="150"/>
        <v>100</v>
      </c>
      <c r="M316" s="32"/>
      <c r="N316" s="28"/>
      <c r="O316" s="28"/>
      <c r="P316" s="24"/>
      <c r="Q316" s="24"/>
      <c r="R316" s="49">
        <f t="shared" si="153"/>
        <v>64287.08</v>
      </c>
      <c r="S316" s="52"/>
      <c r="T316" s="52"/>
      <c r="U316" s="52"/>
      <c r="V316" s="53">
        <f t="shared" si="154"/>
        <v>64287.08</v>
      </c>
      <c r="W316" s="54"/>
      <c r="X316" s="66"/>
      <c r="Y316" s="67"/>
    </row>
    <row r="317" spans="1:25" ht="21" hidden="1" customHeight="1" x14ac:dyDescent="0.25">
      <c r="A317" s="9"/>
      <c r="B317" s="10"/>
      <c r="C317" s="11"/>
      <c r="D317" s="10"/>
      <c r="E317" s="10"/>
      <c r="F317" s="22" t="s">
        <v>121</v>
      </c>
      <c r="G317" s="27"/>
      <c r="H317" s="29" t="s">
        <v>166</v>
      </c>
      <c r="I317" s="29"/>
      <c r="J317" s="28">
        <f>SUM(J318:J324)</f>
        <v>23386475.350000001</v>
      </c>
      <c r="K317" s="28">
        <f>SUM(K318:K324)</f>
        <v>23386475.350000001</v>
      </c>
      <c r="L317" s="32">
        <f t="shared" si="150"/>
        <v>100</v>
      </c>
      <c r="M317" s="32"/>
      <c r="N317" s="28">
        <v>0</v>
      </c>
      <c r="O317" s="28">
        <v>0</v>
      </c>
      <c r="P317" s="24">
        <v>0</v>
      </c>
      <c r="Q317" s="24"/>
      <c r="R317" s="49">
        <f t="shared" si="153"/>
        <v>23386475.350000001</v>
      </c>
      <c r="S317" s="52"/>
      <c r="T317" s="52"/>
      <c r="U317" s="52"/>
      <c r="V317" s="53">
        <f t="shared" si="154"/>
        <v>23386475.350000001</v>
      </c>
      <c r="W317" s="54">
        <f t="shared" si="155"/>
        <v>100</v>
      </c>
      <c r="X317" s="66"/>
      <c r="Y317" s="68"/>
    </row>
    <row r="318" spans="1:25" ht="11.45" hidden="1" customHeight="1" x14ac:dyDescent="0.25">
      <c r="A318" s="9"/>
      <c r="B318" s="10"/>
      <c r="C318" s="11"/>
      <c r="D318" s="10"/>
      <c r="E318" s="10"/>
      <c r="F318" s="22" t="s">
        <v>205</v>
      </c>
      <c r="G318" s="27"/>
      <c r="H318" s="29"/>
      <c r="I318" s="29"/>
      <c r="J318" s="28">
        <v>4102340.51</v>
      </c>
      <c r="K318" s="28">
        <v>4102340.51</v>
      </c>
      <c r="L318" s="32">
        <f t="shared" si="150"/>
        <v>100</v>
      </c>
      <c r="M318" s="32"/>
      <c r="N318" s="28"/>
      <c r="O318" s="28"/>
      <c r="P318" s="24"/>
      <c r="Q318" s="24"/>
      <c r="R318" s="49"/>
      <c r="S318" s="52"/>
      <c r="T318" s="52"/>
      <c r="U318" s="52"/>
      <c r="V318" s="53"/>
      <c r="W318" s="54"/>
      <c r="X318" s="64"/>
      <c r="Y318" s="67"/>
    </row>
    <row r="319" spans="1:25" ht="13.9" hidden="1" customHeight="1" x14ac:dyDescent="0.25">
      <c r="A319" s="9"/>
      <c r="B319" s="10"/>
      <c r="C319" s="11"/>
      <c r="D319" s="10"/>
      <c r="E319" s="10"/>
      <c r="F319" s="22" t="s">
        <v>206</v>
      </c>
      <c r="G319" s="27"/>
      <c r="H319" s="29"/>
      <c r="I319" s="29"/>
      <c r="J319" s="28">
        <v>11286803.73</v>
      </c>
      <c r="K319" s="28">
        <v>11286803.73</v>
      </c>
      <c r="L319" s="32">
        <f t="shared" si="150"/>
        <v>100</v>
      </c>
      <c r="M319" s="32"/>
      <c r="N319" s="28"/>
      <c r="O319" s="28"/>
      <c r="P319" s="24"/>
      <c r="Q319" s="24"/>
      <c r="R319" s="49"/>
      <c r="S319" s="52"/>
      <c r="T319" s="52"/>
      <c r="U319" s="52"/>
      <c r="V319" s="53"/>
      <c r="W319" s="54"/>
      <c r="X319" s="64"/>
      <c r="Y319" s="67"/>
    </row>
    <row r="320" spans="1:25" ht="14.45" hidden="1" customHeight="1" x14ac:dyDescent="0.25">
      <c r="A320" s="9"/>
      <c r="B320" s="10"/>
      <c r="C320" s="11"/>
      <c r="D320" s="10"/>
      <c r="E320" s="10"/>
      <c r="F320" s="22" t="s">
        <v>207</v>
      </c>
      <c r="G320" s="27"/>
      <c r="H320" s="29"/>
      <c r="I320" s="29"/>
      <c r="J320" s="28">
        <v>2411019.37</v>
      </c>
      <c r="K320" s="28">
        <v>2411019.37</v>
      </c>
      <c r="L320" s="32">
        <f t="shared" si="150"/>
        <v>100</v>
      </c>
      <c r="M320" s="32"/>
      <c r="N320" s="28"/>
      <c r="O320" s="28"/>
      <c r="P320" s="24"/>
      <c r="Q320" s="24"/>
      <c r="R320" s="49"/>
      <c r="S320" s="52"/>
      <c r="T320" s="52"/>
      <c r="U320" s="52"/>
      <c r="V320" s="53"/>
      <c r="W320" s="54"/>
      <c r="X320" s="64"/>
      <c r="Y320" s="67"/>
    </row>
    <row r="321" spans="1:25" ht="12.6" hidden="1" customHeight="1" x14ac:dyDescent="0.25">
      <c r="A321" s="9"/>
      <c r="B321" s="10"/>
      <c r="C321" s="11"/>
      <c r="D321" s="10"/>
      <c r="E321" s="10"/>
      <c r="F321" s="22" t="s">
        <v>212</v>
      </c>
      <c r="G321" s="27"/>
      <c r="H321" s="29"/>
      <c r="I321" s="29"/>
      <c r="J321" s="28">
        <v>785113.95</v>
      </c>
      <c r="K321" s="28">
        <v>785113.95</v>
      </c>
      <c r="L321" s="32">
        <f t="shared" si="150"/>
        <v>100</v>
      </c>
      <c r="M321" s="32"/>
      <c r="N321" s="28"/>
      <c r="O321" s="28"/>
      <c r="P321" s="24"/>
      <c r="Q321" s="24"/>
      <c r="R321" s="49"/>
      <c r="S321" s="52"/>
      <c r="T321" s="52"/>
      <c r="U321" s="52"/>
      <c r="V321" s="53"/>
      <c r="W321" s="54"/>
      <c r="X321" s="64"/>
      <c r="Y321" s="67"/>
    </row>
    <row r="322" spans="1:25" ht="13.9" hidden="1" customHeight="1" x14ac:dyDescent="0.25">
      <c r="A322" s="9"/>
      <c r="B322" s="10"/>
      <c r="C322" s="11"/>
      <c r="D322" s="10"/>
      <c r="E322" s="10"/>
      <c r="F322" s="22" t="s">
        <v>208</v>
      </c>
      <c r="G322" s="27"/>
      <c r="H322" s="29"/>
      <c r="I322" s="29"/>
      <c r="J322" s="28">
        <v>2400560.2599999998</v>
      </c>
      <c r="K322" s="28">
        <v>2400560.2599999998</v>
      </c>
      <c r="L322" s="32">
        <f t="shared" si="150"/>
        <v>100</v>
      </c>
      <c r="M322" s="32"/>
      <c r="N322" s="28"/>
      <c r="O322" s="28"/>
      <c r="P322" s="24"/>
      <c r="Q322" s="24"/>
      <c r="R322" s="49"/>
      <c r="S322" s="52"/>
      <c r="T322" s="52"/>
      <c r="U322" s="52"/>
      <c r="V322" s="53"/>
      <c r="W322" s="54"/>
      <c r="X322" s="64"/>
      <c r="Y322" s="67"/>
    </row>
    <row r="323" spans="1:25" ht="14.45" hidden="1" customHeight="1" x14ac:dyDescent="0.25">
      <c r="A323" s="9"/>
      <c r="B323" s="10"/>
      <c r="C323" s="11"/>
      <c r="D323" s="10"/>
      <c r="E323" s="10"/>
      <c r="F323" s="22" t="s">
        <v>209</v>
      </c>
      <c r="G323" s="27"/>
      <c r="H323" s="29"/>
      <c r="I323" s="29"/>
      <c r="J323" s="28">
        <v>1127683.8</v>
      </c>
      <c r="K323" s="28">
        <v>1127683.8</v>
      </c>
      <c r="L323" s="32">
        <f t="shared" si="150"/>
        <v>100</v>
      </c>
      <c r="M323" s="32"/>
      <c r="N323" s="28"/>
      <c r="O323" s="28"/>
      <c r="P323" s="24"/>
      <c r="Q323" s="24"/>
      <c r="R323" s="49"/>
      <c r="S323" s="52"/>
      <c r="T323" s="52"/>
      <c r="U323" s="52"/>
      <c r="V323" s="53"/>
      <c r="W323" s="54"/>
      <c r="X323" s="64"/>
      <c r="Y323" s="67"/>
    </row>
    <row r="324" spans="1:25" ht="12.6" hidden="1" customHeight="1" x14ac:dyDescent="0.25">
      <c r="A324" s="9"/>
      <c r="B324" s="10"/>
      <c r="C324" s="11"/>
      <c r="D324" s="10"/>
      <c r="E324" s="10"/>
      <c r="F324" s="22" t="s">
        <v>210</v>
      </c>
      <c r="G324" s="27"/>
      <c r="H324" s="29"/>
      <c r="I324" s="29"/>
      <c r="J324" s="28">
        <v>1272953.73</v>
      </c>
      <c r="K324" s="28">
        <v>1272953.73</v>
      </c>
      <c r="L324" s="32">
        <f t="shared" si="150"/>
        <v>100</v>
      </c>
      <c r="M324" s="32"/>
      <c r="N324" s="28"/>
      <c r="O324" s="28"/>
      <c r="P324" s="24"/>
      <c r="Q324" s="24"/>
      <c r="R324" s="49"/>
      <c r="S324" s="52"/>
      <c r="T324" s="52"/>
      <c r="U324" s="52"/>
      <c r="V324" s="53"/>
      <c r="W324" s="54"/>
      <c r="X324" s="64"/>
      <c r="Y324" s="67"/>
    </row>
    <row r="325" spans="1:25" ht="11.45" hidden="1" customHeight="1" x14ac:dyDescent="0.25">
      <c r="A325" s="9"/>
      <c r="B325" s="10"/>
      <c r="C325" s="11"/>
      <c r="D325" s="10"/>
      <c r="E325" s="10"/>
      <c r="F325" s="22" t="s">
        <v>259</v>
      </c>
      <c r="G325" s="27"/>
      <c r="H325" s="29" t="s">
        <v>342</v>
      </c>
      <c r="I325" s="29"/>
      <c r="J325" s="28">
        <f>SUM(J326:J332)</f>
        <v>1228031.68</v>
      </c>
      <c r="K325" s="28">
        <f>SUM(K326:K332)</f>
        <v>1228031.68</v>
      </c>
      <c r="L325" s="32">
        <f t="shared" si="150"/>
        <v>100</v>
      </c>
      <c r="M325" s="32"/>
      <c r="N325" s="28"/>
      <c r="O325" s="28"/>
      <c r="P325" s="24"/>
      <c r="Q325" s="24"/>
      <c r="R325" s="49">
        <f>SUM(J325,N325)</f>
        <v>1228031.68</v>
      </c>
      <c r="S325" s="52"/>
      <c r="T325" s="52"/>
      <c r="U325" s="52"/>
      <c r="V325" s="53">
        <f t="shared" si="154"/>
        <v>1228031.68</v>
      </c>
      <c r="W325" s="54"/>
      <c r="X325" s="66"/>
      <c r="Y325" s="68"/>
    </row>
    <row r="326" spans="1:25" ht="21" hidden="1" customHeight="1" x14ac:dyDescent="0.25">
      <c r="A326" s="9"/>
      <c r="B326" s="10"/>
      <c r="C326" s="11"/>
      <c r="D326" s="10"/>
      <c r="E326" s="10"/>
      <c r="F326" s="22" t="s">
        <v>205</v>
      </c>
      <c r="G326" s="27"/>
      <c r="H326" s="29"/>
      <c r="I326" s="29"/>
      <c r="J326" s="28">
        <v>187701.55</v>
      </c>
      <c r="K326" s="28">
        <v>187701.55</v>
      </c>
      <c r="L326" s="32"/>
      <c r="M326" s="32"/>
      <c r="N326" s="28"/>
      <c r="O326" s="28"/>
      <c r="P326" s="24"/>
      <c r="Q326" s="24"/>
      <c r="R326" s="49"/>
      <c r="S326" s="52"/>
      <c r="T326" s="52"/>
      <c r="U326" s="52"/>
      <c r="V326" s="53"/>
      <c r="W326" s="54"/>
      <c r="X326" s="64"/>
      <c r="Y326" s="67"/>
    </row>
    <row r="327" spans="1:25" ht="18.600000000000001" hidden="1" customHeight="1" x14ac:dyDescent="0.25">
      <c r="A327" s="9"/>
      <c r="B327" s="10"/>
      <c r="C327" s="11"/>
      <c r="D327" s="10"/>
      <c r="E327" s="10"/>
      <c r="F327" s="22" t="s">
        <v>206</v>
      </c>
      <c r="G327" s="27"/>
      <c r="H327" s="29"/>
      <c r="I327" s="29"/>
      <c r="J327" s="28">
        <v>543564.17000000004</v>
      </c>
      <c r="K327" s="28">
        <v>543564.17000000004</v>
      </c>
      <c r="L327" s="32"/>
      <c r="M327" s="32"/>
      <c r="N327" s="28"/>
      <c r="O327" s="28"/>
      <c r="P327" s="24"/>
      <c r="Q327" s="24"/>
      <c r="R327" s="49"/>
      <c r="S327" s="52"/>
      <c r="T327" s="52"/>
      <c r="U327" s="52"/>
      <c r="V327" s="53"/>
      <c r="W327" s="54"/>
      <c r="X327" s="64"/>
      <c r="Y327" s="67"/>
    </row>
    <row r="328" spans="1:25" ht="18.600000000000001" hidden="1" customHeight="1" x14ac:dyDescent="0.25">
      <c r="A328" s="9"/>
      <c r="B328" s="10"/>
      <c r="C328" s="11"/>
      <c r="D328" s="10"/>
      <c r="E328" s="10"/>
      <c r="F328" s="22" t="s">
        <v>207</v>
      </c>
      <c r="G328" s="27"/>
      <c r="H328" s="29"/>
      <c r="I328" s="29"/>
      <c r="J328" s="28">
        <v>116244.88</v>
      </c>
      <c r="K328" s="28">
        <v>116244.88</v>
      </c>
      <c r="L328" s="32"/>
      <c r="M328" s="32"/>
      <c r="N328" s="28"/>
      <c r="O328" s="28"/>
      <c r="P328" s="24"/>
      <c r="Q328" s="24"/>
      <c r="R328" s="49"/>
      <c r="S328" s="52"/>
      <c r="T328" s="52"/>
      <c r="U328" s="52"/>
      <c r="V328" s="53"/>
      <c r="W328" s="54"/>
      <c r="X328" s="64"/>
      <c r="Y328" s="67"/>
    </row>
    <row r="329" spans="1:25" ht="19.149999999999999" hidden="1" customHeight="1" x14ac:dyDescent="0.25">
      <c r="A329" s="9"/>
      <c r="B329" s="10"/>
      <c r="C329" s="11"/>
      <c r="D329" s="10"/>
      <c r="E329" s="10"/>
      <c r="F329" s="22" t="s">
        <v>212</v>
      </c>
      <c r="G329" s="27"/>
      <c r="H329" s="29"/>
      <c r="I329" s="29"/>
      <c r="J329" s="28">
        <v>41354.300000000003</v>
      </c>
      <c r="K329" s="28">
        <v>41354.300000000003</v>
      </c>
      <c r="L329" s="32"/>
      <c r="M329" s="32"/>
      <c r="N329" s="28"/>
      <c r="O329" s="28"/>
      <c r="P329" s="24"/>
      <c r="Q329" s="24"/>
      <c r="R329" s="49"/>
      <c r="S329" s="52"/>
      <c r="T329" s="52"/>
      <c r="U329" s="52"/>
      <c r="V329" s="53"/>
      <c r="W329" s="54"/>
      <c r="X329" s="64"/>
      <c r="Y329" s="67"/>
    </row>
    <row r="330" spans="1:25" ht="19.899999999999999" hidden="1" customHeight="1" x14ac:dyDescent="0.25">
      <c r="A330" s="9"/>
      <c r="B330" s="10"/>
      <c r="C330" s="11"/>
      <c r="D330" s="10"/>
      <c r="E330" s="10"/>
      <c r="F330" s="22" t="s">
        <v>208</v>
      </c>
      <c r="G330" s="27"/>
      <c r="H330" s="29"/>
      <c r="I330" s="29"/>
      <c r="J330" s="28">
        <v>113949.83</v>
      </c>
      <c r="K330" s="28">
        <v>113949.83</v>
      </c>
      <c r="L330" s="32"/>
      <c r="M330" s="32"/>
      <c r="N330" s="28"/>
      <c r="O330" s="28"/>
      <c r="P330" s="24"/>
      <c r="Q330" s="24"/>
      <c r="R330" s="49"/>
      <c r="S330" s="52"/>
      <c r="T330" s="52"/>
      <c r="U330" s="52"/>
      <c r="V330" s="53"/>
      <c r="W330" s="54"/>
      <c r="X330" s="64"/>
      <c r="Y330" s="67"/>
    </row>
    <row r="331" spans="1:25" ht="18.600000000000001" hidden="1" customHeight="1" x14ac:dyDescent="0.25">
      <c r="A331" s="9"/>
      <c r="B331" s="10"/>
      <c r="C331" s="11"/>
      <c r="D331" s="10"/>
      <c r="E331" s="10"/>
      <c r="F331" s="22" t="s">
        <v>209</v>
      </c>
      <c r="G331" s="27"/>
      <c r="H331" s="29"/>
      <c r="I331" s="29"/>
      <c r="J331" s="28">
        <v>110468.43</v>
      </c>
      <c r="K331" s="28">
        <v>110468.43</v>
      </c>
      <c r="L331" s="32"/>
      <c r="M331" s="32"/>
      <c r="N331" s="28"/>
      <c r="O331" s="28"/>
      <c r="P331" s="24"/>
      <c r="Q331" s="24"/>
      <c r="R331" s="49"/>
      <c r="S331" s="52"/>
      <c r="T331" s="52"/>
      <c r="U331" s="52"/>
      <c r="V331" s="53"/>
      <c r="W331" s="54"/>
      <c r="X331" s="64"/>
      <c r="Y331" s="67"/>
    </row>
    <row r="332" spans="1:25" ht="17.45" hidden="1" customHeight="1" x14ac:dyDescent="0.25">
      <c r="A332" s="9"/>
      <c r="B332" s="10"/>
      <c r="C332" s="11"/>
      <c r="D332" s="10"/>
      <c r="E332" s="10"/>
      <c r="F332" s="22" t="s">
        <v>210</v>
      </c>
      <c r="G332" s="27"/>
      <c r="H332" s="29"/>
      <c r="I332" s="29"/>
      <c r="J332" s="28">
        <v>114748.52</v>
      </c>
      <c r="K332" s="28">
        <v>114748.52</v>
      </c>
      <c r="L332" s="32"/>
      <c r="M332" s="32"/>
      <c r="N332" s="28"/>
      <c r="O332" s="28"/>
      <c r="P332" s="24"/>
      <c r="Q332" s="24"/>
      <c r="R332" s="49"/>
      <c r="S332" s="52"/>
      <c r="T332" s="52"/>
      <c r="U332" s="52"/>
      <c r="V332" s="53"/>
      <c r="W332" s="54"/>
      <c r="X332" s="64"/>
      <c r="Y332" s="67"/>
    </row>
    <row r="333" spans="1:25" ht="13.9" hidden="1" customHeight="1" x14ac:dyDescent="0.25">
      <c r="A333" s="9"/>
      <c r="B333" s="10"/>
      <c r="C333" s="11"/>
      <c r="D333" s="10"/>
      <c r="E333" s="10"/>
      <c r="F333" s="22" t="s">
        <v>168</v>
      </c>
      <c r="G333" s="27"/>
      <c r="H333" s="29" t="s">
        <v>169</v>
      </c>
      <c r="I333" s="29"/>
      <c r="J333" s="28">
        <v>1296288.29</v>
      </c>
      <c r="K333" s="28">
        <v>1296288.29</v>
      </c>
      <c r="L333" s="32">
        <f>SUM(K333/J333*100)</f>
        <v>100</v>
      </c>
      <c r="M333" s="32"/>
      <c r="N333" s="28">
        <v>0</v>
      </c>
      <c r="O333" s="28">
        <v>0</v>
      </c>
      <c r="P333" s="24">
        <v>0</v>
      </c>
      <c r="Q333" s="24"/>
      <c r="R333" s="49">
        <f t="shared" ref="R333:R351" si="156">SUM(J333,N333)</f>
        <v>1296288.29</v>
      </c>
      <c r="S333" s="52"/>
      <c r="T333" s="52"/>
      <c r="U333" s="52"/>
      <c r="V333" s="53">
        <f t="shared" si="154"/>
        <v>1296288.29</v>
      </c>
      <c r="W333" s="54">
        <f t="shared" si="155"/>
        <v>100</v>
      </c>
      <c r="X333" s="66"/>
      <c r="Y333" s="67"/>
    </row>
    <row r="334" spans="1:25" ht="14.45" hidden="1" customHeight="1" x14ac:dyDescent="0.25">
      <c r="A334" s="9"/>
      <c r="B334" s="10"/>
      <c r="C334" s="11"/>
      <c r="D334" s="10"/>
      <c r="E334" s="10"/>
      <c r="F334" s="22" t="s">
        <v>170</v>
      </c>
      <c r="G334" s="27"/>
      <c r="H334" s="29" t="s">
        <v>171</v>
      </c>
      <c r="I334" s="29"/>
      <c r="J334" s="28">
        <v>99900</v>
      </c>
      <c r="K334" s="28">
        <v>99900</v>
      </c>
      <c r="L334" s="32">
        <f>SUM(K334/J334*100)</f>
        <v>100</v>
      </c>
      <c r="M334" s="32"/>
      <c r="N334" s="28">
        <v>0</v>
      </c>
      <c r="O334" s="28">
        <v>0</v>
      </c>
      <c r="P334" s="24">
        <v>0</v>
      </c>
      <c r="Q334" s="24"/>
      <c r="R334" s="49">
        <f t="shared" si="156"/>
        <v>99900</v>
      </c>
      <c r="S334" s="52"/>
      <c r="T334" s="52"/>
      <c r="U334" s="52"/>
      <c r="V334" s="53">
        <f t="shared" si="154"/>
        <v>99900</v>
      </c>
      <c r="W334" s="54">
        <f t="shared" si="155"/>
        <v>100</v>
      </c>
      <c r="X334" s="66"/>
      <c r="Y334" s="68"/>
    </row>
    <row r="335" spans="1:25" ht="14.45" hidden="1" customHeight="1" x14ac:dyDescent="0.25">
      <c r="A335" s="9"/>
      <c r="B335" s="10"/>
      <c r="C335" s="11"/>
      <c r="D335" s="10"/>
      <c r="E335" s="10"/>
      <c r="F335" s="22" t="s">
        <v>172</v>
      </c>
      <c r="G335" s="27"/>
      <c r="H335" s="29" t="s">
        <v>173</v>
      </c>
      <c r="I335" s="29"/>
      <c r="J335" s="28">
        <v>1340984.6200000001</v>
      </c>
      <c r="K335" s="28">
        <v>1340984.6200000001</v>
      </c>
      <c r="L335" s="32">
        <f>SUM(K335/J335*100)</f>
        <v>100</v>
      </c>
      <c r="M335" s="32"/>
      <c r="N335" s="28"/>
      <c r="O335" s="28"/>
      <c r="P335" s="24"/>
      <c r="Q335" s="24"/>
      <c r="R335" s="49">
        <f t="shared" si="156"/>
        <v>1340984.6200000001</v>
      </c>
      <c r="S335" s="52"/>
      <c r="T335" s="52"/>
      <c r="U335" s="52"/>
      <c r="V335" s="53">
        <f t="shared" si="154"/>
        <v>1340984.6200000001</v>
      </c>
      <c r="W335" s="54">
        <f t="shared" si="155"/>
        <v>100</v>
      </c>
      <c r="X335" s="66"/>
      <c r="Y335" s="68"/>
    </row>
    <row r="336" spans="1:25" ht="9.6" hidden="1" customHeight="1" x14ac:dyDescent="0.25">
      <c r="A336" s="9"/>
      <c r="B336" s="10"/>
      <c r="C336" s="11"/>
      <c r="D336" s="10"/>
      <c r="E336" s="10"/>
      <c r="F336" s="22" t="s">
        <v>230</v>
      </c>
      <c r="G336" s="27"/>
      <c r="H336" s="29" t="s">
        <v>229</v>
      </c>
      <c r="I336" s="29"/>
      <c r="J336" s="28">
        <v>150000</v>
      </c>
      <c r="K336" s="28">
        <v>150000</v>
      </c>
      <c r="L336" s="32">
        <f>SUM(K336/J336*100)</f>
        <v>100</v>
      </c>
      <c r="M336" s="32"/>
      <c r="N336" s="28">
        <v>0</v>
      </c>
      <c r="O336" s="28">
        <v>0</v>
      </c>
      <c r="P336" s="24">
        <v>0</v>
      </c>
      <c r="Q336" s="24"/>
      <c r="R336" s="49">
        <f t="shared" si="156"/>
        <v>150000</v>
      </c>
      <c r="S336" s="52"/>
      <c r="T336" s="52"/>
      <c r="U336" s="52"/>
      <c r="V336" s="53">
        <f t="shared" si="154"/>
        <v>150000</v>
      </c>
      <c r="W336" s="54">
        <f t="shared" si="155"/>
        <v>100</v>
      </c>
      <c r="X336" s="66"/>
      <c r="Y336" s="68"/>
    </row>
    <row r="337" spans="1:25" ht="17.45" hidden="1" customHeight="1" x14ac:dyDescent="0.25">
      <c r="A337" s="9"/>
      <c r="B337" s="10"/>
      <c r="C337" s="11"/>
      <c r="D337" s="10"/>
      <c r="E337" s="10"/>
      <c r="F337" s="22" t="s">
        <v>238</v>
      </c>
      <c r="G337" s="27"/>
      <c r="H337" s="29" t="s">
        <v>239</v>
      </c>
      <c r="I337" s="29"/>
      <c r="J337" s="28">
        <v>0</v>
      </c>
      <c r="K337" s="28">
        <v>0</v>
      </c>
      <c r="L337" s="32">
        <v>0</v>
      </c>
      <c r="M337" s="32"/>
      <c r="N337" s="28"/>
      <c r="O337" s="28"/>
      <c r="P337" s="23" t="e">
        <f t="shared" si="151"/>
        <v>#DIV/0!</v>
      </c>
      <c r="Q337" s="23"/>
      <c r="R337" s="49">
        <f t="shared" si="156"/>
        <v>0</v>
      </c>
      <c r="S337" s="52"/>
      <c r="T337" s="52"/>
      <c r="U337" s="52"/>
      <c r="V337" s="53">
        <f t="shared" si="154"/>
        <v>0</v>
      </c>
      <c r="W337" s="54" t="e">
        <f t="shared" si="155"/>
        <v>#DIV/0!</v>
      </c>
      <c r="X337" s="64"/>
      <c r="Y337" s="67"/>
    </row>
    <row r="338" spans="1:25" ht="13.15" hidden="1" customHeight="1" x14ac:dyDescent="0.25">
      <c r="A338" s="9"/>
      <c r="B338" s="10"/>
      <c r="C338" s="11"/>
      <c r="D338" s="10"/>
      <c r="E338" s="10"/>
      <c r="F338" s="22" t="s">
        <v>174</v>
      </c>
      <c r="G338" s="27"/>
      <c r="H338" s="29" t="s">
        <v>175</v>
      </c>
      <c r="I338" s="29"/>
      <c r="J338" s="28">
        <v>249048</v>
      </c>
      <c r="K338" s="28">
        <v>249048</v>
      </c>
      <c r="L338" s="23">
        <f>SUM(K338/J338*100)</f>
        <v>100</v>
      </c>
      <c r="M338" s="23"/>
      <c r="N338" s="28">
        <v>0</v>
      </c>
      <c r="O338" s="28">
        <v>0</v>
      </c>
      <c r="P338" s="24">
        <v>0</v>
      </c>
      <c r="Q338" s="24"/>
      <c r="R338" s="49">
        <f t="shared" si="156"/>
        <v>249048</v>
      </c>
      <c r="S338" s="52"/>
      <c r="T338" s="52"/>
      <c r="U338" s="52"/>
      <c r="V338" s="53">
        <f t="shared" si="154"/>
        <v>249048</v>
      </c>
      <c r="W338" s="54">
        <f t="shared" si="155"/>
        <v>100</v>
      </c>
      <c r="X338" s="66"/>
      <c r="Y338" s="67"/>
    </row>
    <row r="339" spans="1:25" ht="22.9" hidden="1" customHeight="1" x14ac:dyDescent="0.25">
      <c r="A339" s="9"/>
      <c r="B339" s="10"/>
      <c r="C339" s="11"/>
      <c r="D339" s="10"/>
      <c r="E339" s="10"/>
      <c r="F339" s="22" t="s">
        <v>192</v>
      </c>
      <c r="G339" s="27"/>
      <c r="H339" s="29" t="s">
        <v>191</v>
      </c>
      <c r="I339" s="29"/>
      <c r="J339" s="28">
        <v>0</v>
      </c>
      <c r="K339" s="28"/>
      <c r="L339" s="23">
        <v>0</v>
      </c>
      <c r="M339" s="23"/>
      <c r="N339" s="26">
        <v>1110648</v>
      </c>
      <c r="O339" s="26">
        <v>1110648</v>
      </c>
      <c r="P339" s="23">
        <f t="shared" si="151"/>
        <v>100</v>
      </c>
      <c r="Q339" s="23"/>
      <c r="R339" s="49">
        <f t="shared" si="156"/>
        <v>1110648</v>
      </c>
      <c r="S339" s="52"/>
      <c r="T339" s="52"/>
      <c r="U339" s="52"/>
      <c r="V339" s="53">
        <f t="shared" si="154"/>
        <v>1110648</v>
      </c>
      <c r="W339" s="54">
        <f t="shared" si="155"/>
        <v>100</v>
      </c>
      <c r="X339" s="66"/>
      <c r="Y339" s="68"/>
    </row>
    <row r="340" spans="1:25" ht="35.450000000000003" hidden="1" customHeight="1" x14ac:dyDescent="0.25">
      <c r="A340" s="9"/>
      <c r="B340" s="10"/>
      <c r="C340" s="11"/>
      <c r="D340" s="10"/>
      <c r="E340" s="10"/>
      <c r="F340" s="22" t="s">
        <v>185</v>
      </c>
      <c r="G340" s="27"/>
      <c r="H340" s="29" t="s">
        <v>186</v>
      </c>
      <c r="I340" s="29"/>
      <c r="J340" s="28">
        <v>0</v>
      </c>
      <c r="K340" s="28"/>
      <c r="L340" s="23">
        <v>0</v>
      </c>
      <c r="M340" s="23"/>
      <c r="N340" s="26">
        <v>12611</v>
      </c>
      <c r="O340" s="26">
        <v>12611</v>
      </c>
      <c r="P340" s="23">
        <f t="shared" si="151"/>
        <v>100</v>
      </c>
      <c r="Q340" s="23"/>
      <c r="R340" s="49">
        <f t="shared" si="156"/>
        <v>12611</v>
      </c>
      <c r="S340" s="52"/>
      <c r="T340" s="52"/>
      <c r="U340" s="52"/>
      <c r="V340" s="53">
        <f t="shared" si="154"/>
        <v>12611</v>
      </c>
      <c r="W340" s="54">
        <f t="shared" si="155"/>
        <v>100</v>
      </c>
      <c r="X340" s="66"/>
      <c r="Y340" s="68"/>
    </row>
    <row r="341" spans="1:25" ht="49.15" hidden="1" customHeight="1" x14ac:dyDescent="0.25">
      <c r="A341" s="9"/>
      <c r="B341" s="10"/>
      <c r="C341" s="11"/>
      <c r="D341" s="10"/>
      <c r="E341" s="10"/>
      <c r="F341" s="22" t="s">
        <v>178</v>
      </c>
      <c r="G341" s="27"/>
      <c r="H341" s="29" t="s">
        <v>177</v>
      </c>
      <c r="I341" s="29"/>
      <c r="J341" s="28">
        <v>0</v>
      </c>
      <c r="K341" s="28"/>
      <c r="L341" s="23">
        <v>0</v>
      </c>
      <c r="M341" s="23"/>
      <c r="N341" s="26">
        <v>2032750</v>
      </c>
      <c r="O341" s="26">
        <v>2032750</v>
      </c>
      <c r="P341" s="23">
        <f t="shared" si="151"/>
        <v>100</v>
      </c>
      <c r="Q341" s="23"/>
      <c r="R341" s="49">
        <f t="shared" si="156"/>
        <v>2032750</v>
      </c>
      <c r="S341" s="52"/>
      <c r="T341" s="52"/>
      <c r="U341" s="52"/>
      <c r="V341" s="53">
        <f t="shared" si="154"/>
        <v>2032750</v>
      </c>
      <c r="W341" s="54">
        <f t="shared" si="155"/>
        <v>100</v>
      </c>
      <c r="X341" s="66"/>
      <c r="Y341" s="67"/>
    </row>
    <row r="342" spans="1:25" ht="25.9" hidden="1" customHeight="1" x14ac:dyDescent="0.25">
      <c r="A342" s="9"/>
      <c r="B342" s="10"/>
      <c r="C342" s="11"/>
      <c r="D342" s="10"/>
      <c r="E342" s="10"/>
      <c r="F342" s="22" t="s">
        <v>343</v>
      </c>
      <c r="G342" s="27"/>
      <c r="H342" s="29" t="s">
        <v>344</v>
      </c>
      <c r="I342" s="29"/>
      <c r="J342" s="28">
        <v>0</v>
      </c>
      <c r="K342" s="28">
        <v>0</v>
      </c>
      <c r="L342" s="23">
        <v>0</v>
      </c>
      <c r="M342" s="23"/>
      <c r="N342" s="26">
        <v>0</v>
      </c>
      <c r="O342" s="26">
        <v>0</v>
      </c>
      <c r="P342" s="23" t="e">
        <f t="shared" si="151"/>
        <v>#DIV/0!</v>
      </c>
      <c r="Q342" s="23"/>
      <c r="R342" s="49">
        <f t="shared" si="156"/>
        <v>0</v>
      </c>
      <c r="S342" s="52"/>
      <c r="T342" s="52"/>
      <c r="U342" s="52"/>
      <c r="V342" s="53">
        <v>0</v>
      </c>
      <c r="W342" s="54">
        <v>0</v>
      </c>
      <c r="X342" s="64"/>
      <c r="Y342" s="67"/>
    </row>
    <row r="343" spans="1:25" ht="24.6" hidden="1" customHeight="1" x14ac:dyDescent="0.25">
      <c r="A343" s="9"/>
      <c r="B343" s="10"/>
      <c r="C343" s="11"/>
      <c r="D343" s="10"/>
      <c r="E343" s="10"/>
      <c r="F343" s="22" t="s">
        <v>180</v>
      </c>
      <c r="G343" s="27"/>
      <c r="H343" s="29" t="s">
        <v>179</v>
      </c>
      <c r="I343" s="29"/>
      <c r="J343" s="28">
        <v>0</v>
      </c>
      <c r="K343" s="28"/>
      <c r="L343" s="23">
        <v>0</v>
      </c>
      <c r="M343" s="23"/>
      <c r="N343" s="26">
        <v>1124208</v>
      </c>
      <c r="O343" s="26">
        <v>1124208</v>
      </c>
      <c r="P343" s="23">
        <f t="shared" si="151"/>
        <v>100</v>
      </c>
      <c r="Q343" s="23"/>
      <c r="R343" s="49">
        <f t="shared" si="156"/>
        <v>1124208</v>
      </c>
      <c r="S343" s="52"/>
      <c r="T343" s="52"/>
      <c r="U343" s="52"/>
      <c r="V343" s="53">
        <f t="shared" si="154"/>
        <v>1124208</v>
      </c>
      <c r="W343" s="54">
        <f t="shared" si="155"/>
        <v>100</v>
      </c>
      <c r="X343" s="66"/>
      <c r="Y343" s="68"/>
    </row>
    <row r="344" spans="1:25" ht="25.9" hidden="1" customHeight="1" x14ac:dyDescent="0.25">
      <c r="A344" s="9"/>
      <c r="B344" s="10"/>
      <c r="C344" s="11"/>
      <c r="D344" s="10"/>
      <c r="E344" s="10"/>
      <c r="F344" s="22" t="s">
        <v>181</v>
      </c>
      <c r="G344" s="27"/>
      <c r="H344" s="29" t="s">
        <v>182</v>
      </c>
      <c r="I344" s="29"/>
      <c r="J344" s="28">
        <v>0</v>
      </c>
      <c r="K344" s="28"/>
      <c r="L344" s="23">
        <v>0</v>
      </c>
      <c r="M344" s="23"/>
      <c r="N344" s="26">
        <v>720707</v>
      </c>
      <c r="O344" s="26">
        <v>720707</v>
      </c>
      <c r="P344" s="23">
        <f t="shared" si="151"/>
        <v>100</v>
      </c>
      <c r="Q344" s="23"/>
      <c r="R344" s="49">
        <f t="shared" si="156"/>
        <v>720707</v>
      </c>
      <c r="S344" s="52"/>
      <c r="T344" s="52"/>
      <c r="U344" s="52"/>
      <c r="V344" s="53">
        <f t="shared" si="154"/>
        <v>720707</v>
      </c>
      <c r="W344" s="54">
        <f t="shared" si="155"/>
        <v>100</v>
      </c>
      <c r="X344" s="66"/>
      <c r="Y344" s="68"/>
    </row>
    <row r="345" spans="1:25" ht="36" hidden="1" customHeight="1" x14ac:dyDescent="0.25">
      <c r="A345" s="9"/>
      <c r="B345" s="10"/>
      <c r="C345" s="11"/>
      <c r="D345" s="10"/>
      <c r="E345" s="10"/>
      <c r="F345" s="22" t="s">
        <v>187</v>
      </c>
      <c r="G345" s="27"/>
      <c r="H345" s="29" t="s">
        <v>188</v>
      </c>
      <c r="I345" s="29"/>
      <c r="J345" s="28">
        <v>0</v>
      </c>
      <c r="K345" s="28"/>
      <c r="L345" s="23">
        <v>0</v>
      </c>
      <c r="M345" s="23"/>
      <c r="N345" s="26">
        <v>233018</v>
      </c>
      <c r="O345" s="28">
        <v>0</v>
      </c>
      <c r="P345" s="23">
        <f t="shared" si="151"/>
        <v>0</v>
      </c>
      <c r="Q345" s="23"/>
      <c r="R345" s="49">
        <f t="shared" si="156"/>
        <v>233018</v>
      </c>
      <c r="S345" s="52"/>
      <c r="T345" s="52"/>
      <c r="U345" s="52"/>
      <c r="V345" s="53">
        <f t="shared" si="154"/>
        <v>0</v>
      </c>
      <c r="W345" s="54">
        <f t="shared" si="155"/>
        <v>0</v>
      </c>
      <c r="X345" s="66"/>
      <c r="Y345" s="68"/>
    </row>
    <row r="346" spans="1:25" ht="22.15" hidden="1" customHeight="1" x14ac:dyDescent="0.25">
      <c r="A346" s="9"/>
      <c r="B346" s="10"/>
      <c r="C346" s="11"/>
      <c r="D346" s="10"/>
      <c r="E346" s="10"/>
      <c r="F346" s="22" t="s">
        <v>183</v>
      </c>
      <c r="G346" s="27"/>
      <c r="H346" s="29" t="s">
        <v>184</v>
      </c>
      <c r="I346" s="29"/>
      <c r="J346" s="28">
        <v>0</v>
      </c>
      <c r="K346" s="28"/>
      <c r="L346" s="23">
        <v>0</v>
      </c>
      <c r="M346" s="23"/>
      <c r="N346" s="26">
        <v>747157</v>
      </c>
      <c r="O346" s="26">
        <v>747157</v>
      </c>
      <c r="P346" s="23">
        <f t="shared" si="151"/>
        <v>100</v>
      </c>
      <c r="Q346" s="23"/>
      <c r="R346" s="49">
        <f t="shared" si="156"/>
        <v>747157</v>
      </c>
      <c r="S346" s="52"/>
      <c r="T346" s="52"/>
      <c r="U346" s="52"/>
      <c r="V346" s="53">
        <f t="shared" si="154"/>
        <v>747157</v>
      </c>
      <c r="W346" s="54">
        <f t="shared" si="155"/>
        <v>100</v>
      </c>
      <c r="X346" s="66"/>
      <c r="Y346" s="68"/>
    </row>
    <row r="347" spans="1:25" ht="36" hidden="1" customHeight="1" x14ac:dyDescent="0.25">
      <c r="A347" s="9"/>
      <c r="B347" s="10"/>
      <c r="C347" s="11"/>
      <c r="D347" s="10"/>
      <c r="E347" s="10"/>
      <c r="F347" s="22" t="s">
        <v>190</v>
      </c>
      <c r="G347" s="27"/>
      <c r="H347" s="29" t="s">
        <v>189</v>
      </c>
      <c r="I347" s="29"/>
      <c r="J347" s="28">
        <v>0</v>
      </c>
      <c r="K347" s="28"/>
      <c r="L347" s="23">
        <v>0</v>
      </c>
      <c r="M347" s="23"/>
      <c r="N347" s="26">
        <v>3836.57</v>
      </c>
      <c r="O347" s="26">
        <v>3836.57</v>
      </c>
      <c r="P347" s="23">
        <f t="shared" ref="P347" si="157">SUM(O347/N347*100)</f>
        <v>100</v>
      </c>
      <c r="Q347" s="23"/>
      <c r="R347" s="49">
        <f t="shared" si="156"/>
        <v>3836.57</v>
      </c>
      <c r="S347" s="52"/>
      <c r="T347" s="52"/>
      <c r="U347" s="52"/>
      <c r="V347" s="53">
        <f t="shared" ref="V347:V349" si="158">SUM(K347,O347)</f>
        <v>3836.57</v>
      </c>
      <c r="W347" s="54">
        <f t="shared" ref="W347:W349" si="159">SUM(V347/R347*100)</f>
        <v>100</v>
      </c>
      <c r="X347" s="66"/>
      <c r="Y347" s="68"/>
    </row>
    <row r="348" spans="1:25" ht="46.15" hidden="1" customHeight="1" x14ac:dyDescent="0.25">
      <c r="A348" s="9"/>
      <c r="B348" s="10"/>
      <c r="C348" s="11"/>
      <c r="D348" s="10"/>
      <c r="E348" s="10"/>
      <c r="F348" s="22" t="s">
        <v>345</v>
      </c>
      <c r="G348" s="27"/>
      <c r="H348" s="29" t="s">
        <v>346</v>
      </c>
      <c r="I348" s="29"/>
      <c r="J348" s="28">
        <v>0</v>
      </c>
      <c r="K348" s="28">
        <v>0</v>
      </c>
      <c r="L348" s="23">
        <v>0</v>
      </c>
      <c r="M348" s="23"/>
      <c r="N348" s="26">
        <v>3223</v>
      </c>
      <c r="O348" s="26">
        <v>0</v>
      </c>
      <c r="P348" s="23">
        <v>0</v>
      </c>
      <c r="Q348" s="23"/>
      <c r="R348" s="49">
        <f t="shared" si="156"/>
        <v>3223</v>
      </c>
      <c r="S348" s="52"/>
      <c r="T348" s="52"/>
      <c r="U348" s="52"/>
      <c r="V348" s="53">
        <v>0</v>
      </c>
      <c r="W348" s="54">
        <v>0</v>
      </c>
      <c r="X348" s="66"/>
      <c r="Y348" s="66"/>
    </row>
    <row r="349" spans="1:25" ht="25.9" hidden="1" customHeight="1" x14ac:dyDescent="0.25">
      <c r="A349" s="9"/>
      <c r="B349" s="10"/>
      <c r="C349" s="11"/>
      <c r="D349" s="10"/>
      <c r="E349" s="10"/>
      <c r="F349" s="22" t="s">
        <v>347</v>
      </c>
      <c r="G349" s="27"/>
      <c r="H349" s="29" t="s">
        <v>348</v>
      </c>
      <c r="I349" s="29"/>
      <c r="J349" s="28"/>
      <c r="K349" s="28"/>
      <c r="L349" s="23"/>
      <c r="M349" s="23"/>
      <c r="N349" s="26">
        <v>20814487.199999999</v>
      </c>
      <c r="O349" s="26">
        <v>19882780.859999999</v>
      </c>
      <c r="P349" s="23">
        <v>0</v>
      </c>
      <c r="Q349" s="23"/>
      <c r="R349" s="49">
        <f t="shared" si="156"/>
        <v>20814487.199999999</v>
      </c>
      <c r="S349" s="52"/>
      <c r="T349" s="52"/>
      <c r="U349" s="52"/>
      <c r="V349" s="53">
        <f t="shared" si="158"/>
        <v>19882780.859999999</v>
      </c>
      <c r="W349" s="54">
        <f t="shared" si="159"/>
        <v>95.523760297106904</v>
      </c>
      <c r="X349" s="66"/>
      <c r="Y349" s="66"/>
    </row>
    <row r="350" spans="1:25" ht="24.6" hidden="1" customHeight="1" x14ac:dyDescent="0.25">
      <c r="A350" s="9"/>
      <c r="B350" s="10"/>
      <c r="C350" s="11"/>
      <c r="D350" s="10"/>
      <c r="E350" s="10"/>
      <c r="F350" s="22" t="s">
        <v>357</v>
      </c>
      <c r="G350" s="27"/>
      <c r="H350" s="29" t="s">
        <v>358</v>
      </c>
      <c r="I350" s="29"/>
      <c r="J350" s="28">
        <v>0</v>
      </c>
      <c r="K350" s="28">
        <v>0</v>
      </c>
      <c r="L350" s="23">
        <v>0</v>
      </c>
      <c r="M350" s="23"/>
      <c r="N350" s="26">
        <v>848530.21</v>
      </c>
      <c r="O350" s="26">
        <v>745024.61</v>
      </c>
      <c r="P350" s="23">
        <f t="shared" si="151"/>
        <v>87.801777853024234</v>
      </c>
      <c r="Q350" s="23"/>
      <c r="R350" s="49">
        <f t="shared" si="156"/>
        <v>848530.21</v>
      </c>
      <c r="S350" s="52"/>
      <c r="T350" s="52"/>
      <c r="U350" s="52"/>
      <c r="V350" s="53">
        <f t="shared" si="154"/>
        <v>745024.61</v>
      </c>
      <c r="W350" s="54">
        <f t="shared" si="155"/>
        <v>87.801777853024234</v>
      </c>
      <c r="X350" s="66"/>
      <c r="Y350" s="66"/>
    </row>
    <row r="351" spans="1:25" ht="18.75" hidden="1" x14ac:dyDescent="0.3">
      <c r="A351" s="1"/>
      <c r="B351" s="1"/>
      <c r="C351" s="1"/>
      <c r="D351" s="1"/>
      <c r="E351" s="1"/>
      <c r="F351" s="12" t="s">
        <v>194</v>
      </c>
      <c r="G351" s="211"/>
      <c r="H351" s="212"/>
      <c r="I351" s="20"/>
      <c r="J351" s="19" t="e">
        <f>SUM(J311:J312)</f>
        <v>#REF!</v>
      </c>
      <c r="K351" s="19" t="e">
        <f>SUM(K311:K312)</f>
        <v>#REF!</v>
      </c>
      <c r="L351" s="13" t="e">
        <f>SUM(K351/J351*100)</f>
        <v>#REF!</v>
      </c>
      <c r="M351" s="13"/>
      <c r="N351" s="19" t="e">
        <f>SUM(N311:N312)</f>
        <v>#REF!</v>
      </c>
      <c r="O351" s="19" t="e">
        <f>SUM(O311:O312)</f>
        <v>#REF!</v>
      </c>
      <c r="P351" s="13" t="e">
        <f t="shared" si="151"/>
        <v>#REF!</v>
      </c>
      <c r="Q351" s="13"/>
      <c r="R351" s="13" t="e">
        <f t="shared" si="156"/>
        <v>#REF!</v>
      </c>
      <c r="S351" s="18"/>
      <c r="T351" s="18"/>
      <c r="U351" s="18"/>
      <c r="V351" s="14" t="e">
        <f t="shared" si="154"/>
        <v>#REF!</v>
      </c>
      <c r="W351" s="15" t="e">
        <f t="shared" si="155"/>
        <v>#REF!</v>
      </c>
      <c r="X351" s="3"/>
      <c r="Y351" s="3"/>
    </row>
    <row r="352" spans="1:25" x14ac:dyDescent="0.25">
      <c r="F352" s="7"/>
      <c r="G352" s="7"/>
      <c r="H352" s="7"/>
      <c r="I352" s="7"/>
      <c r="J352" s="17"/>
      <c r="K352" s="17"/>
      <c r="L352" s="17"/>
      <c r="M352" s="17"/>
      <c r="N352" s="17"/>
      <c r="O352" s="17"/>
      <c r="P352" s="17"/>
      <c r="Q352" s="17"/>
    </row>
  </sheetData>
  <mergeCells count="47">
    <mergeCell ref="N1:W1"/>
    <mergeCell ref="A3:R3"/>
    <mergeCell ref="Y71:Y72"/>
    <mergeCell ref="Y62:Y63"/>
    <mergeCell ref="Y36:Y37"/>
    <mergeCell ref="B5:E5"/>
    <mergeCell ref="F4:F5"/>
    <mergeCell ref="H4:H5"/>
    <mergeCell ref="Q4:Y4"/>
    <mergeCell ref="I4:L4"/>
    <mergeCell ref="M4:P4"/>
    <mergeCell ref="Y42:Y43"/>
    <mergeCell ref="Y44:Y46"/>
    <mergeCell ref="Y53:Y54"/>
    <mergeCell ref="Y59:Y60"/>
    <mergeCell ref="F2:Y2"/>
    <mergeCell ref="Y78:Y79"/>
    <mergeCell ref="Y82:Y83"/>
    <mergeCell ref="Y90:Y91"/>
    <mergeCell ref="Y273:Y274"/>
    <mergeCell ref="Y128:Y129"/>
    <mergeCell ref="Y204:Y205"/>
    <mergeCell ref="Y126:Y127"/>
    <mergeCell ref="Y100:Y101"/>
    <mergeCell ref="Y104:Y105"/>
    <mergeCell ref="Y108:Y109"/>
    <mergeCell ref="Y102:Y103"/>
    <mergeCell ref="Y166:Y168"/>
    <mergeCell ref="Y193:Y194"/>
    <mergeCell ref="Y229:Y230"/>
    <mergeCell ref="Y211:Y212"/>
    <mergeCell ref="Y92:Y93"/>
    <mergeCell ref="G351:H351"/>
    <mergeCell ref="Y152:Y153"/>
    <mergeCell ref="Y260:Y261"/>
    <mergeCell ref="Y213:Y214"/>
    <mergeCell ref="Y208:Y210"/>
    <mergeCell ref="Y206:Y207"/>
    <mergeCell ref="Y220:Y221"/>
    <mergeCell ref="Y222:Y223"/>
    <mergeCell ref="Y231:Y232"/>
    <mergeCell ref="Y233:Y234"/>
    <mergeCell ref="Y244:Y245"/>
    <mergeCell ref="Y246:Y247"/>
    <mergeCell ref="Y258:Y259"/>
    <mergeCell ref="Y264:Y265"/>
    <mergeCell ref="Y275:Y276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2024-04-04T05:53:48Z</dcterms:modified>
</cp:coreProperties>
</file>