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2">'Лист3'!$A$1:$W$131</definedName>
  </definedNames>
  <calcPr fullCalcOnLoad="1"/>
</workbook>
</file>

<file path=xl/sharedStrings.xml><?xml version="1.0" encoding="utf-8"?>
<sst xmlns="http://schemas.openxmlformats.org/spreadsheetml/2006/main" count="229" uniqueCount="216">
  <si>
    <t>Плата за негативное воздействие на окружающую среду</t>
  </si>
  <si>
    <t>ИТОГО ДОХОДОВ МУНИЦИПАЛЬНОГО РАЙОНА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</si>
  <si>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</si>
  <si>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</si>
  <si>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</si>
  <si>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</si>
  <si>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</si>
  <si>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</si>
  <si>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</si>
  <si>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</si>
  <si>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НАЛОГОВЫЕ И НЕНАЛОГОВЫЕ ДОХОДЫ</t>
  </si>
  <si>
    <t>Прочие субсидии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</si>
  <si>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</si>
  <si>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</si>
  <si>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Дотации бюджетам муниципальных районов на поддержку мер по обеспечению сбалансированности бюджетов</t>
  </si>
  <si>
    <t>Код бюджетной классификации Российской Федерации</t>
  </si>
  <si>
    <t>Наименование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</si>
  <si>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</si>
  <si>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</si>
  <si>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</si>
  <si>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</si>
  <si>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</si>
  <si>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</si>
  <si>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</si>
  <si>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1 05 03000 01 0000 110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</si>
  <si>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</si>
  <si>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</si>
  <si>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</si>
  <si>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</si>
  <si>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</si>
  <si>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</si>
  <si>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</si>
  <si>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</si>
  <si>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</si>
  <si>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</si>
  <si>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</si>
  <si>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</si>
  <si>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</si>
  <si>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</si>
  <si>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</si>
  <si>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</si>
  <si>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</si>
  <si>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</si>
  <si>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</si>
  <si>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</si>
  <si>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</si>
  <si>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</si>
  <si>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</si>
  <si>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</si>
  <si>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</si>
  <si>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2 02 01001 05 0000 151</t>
  </si>
  <si>
    <t>2 02 03002 05 0000 151</t>
  </si>
  <si>
    <t>Единый налог на вмененный доход для отдельных видов деятельности</t>
  </si>
  <si>
    <t>1 05 01000 00 0000 000</t>
  </si>
  <si>
    <t>Налог, взимаемый в связи с применением упрощенной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</si>
  <si>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</si>
  <si>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</si>
  <si>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1 13 01000 00 0000 000</t>
  </si>
  <si>
    <t>Доходы от оказания платных услуг (работ)</t>
  </si>
  <si>
    <t>1 00 00000 00 0000 000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</si>
  <si>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</si>
  <si>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</si>
  <si>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</si>
  <si>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</si>
  <si>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1 05 04020 02 0000 110</t>
  </si>
  <si>
    <t>в том числе: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</si>
  <si>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входящим в их состав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</si>
  <si>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</si>
  <si>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</si>
  <si>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</si>
  <si>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</si>
  <si>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</si>
  <si>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</si>
  <si>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Прочие межбюджетные трансферты, передаваемые бюджетам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</si>
  <si>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</t>
  </si>
  <si>
    <t>1 17 00000 00 0000 000</t>
  </si>
  <si>
    <t>ПРОЧИЕ НЕНАЛОГОВЫЕ ДОХОДЫ</t>
  </si>
  <si>
    <t>1 17 05000 00 0000 180</t>
  </si>
  <si>
    <t>Прочие неналоговые доходы бюджетов муниципальных районов</t>
  </si>
  <si>
    <t>Субвенции бюджетам муниципальных образований Приморского края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</si>
  <si>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1 11 09000 00 0000 120</t>
  </si>
  <si>
    <t>ВОЗВРАТ ОСТАТКОВ СУБСИДИЙ, СУБВЕНЦИЙ И ИНЫХ МЕЖБЮДЖЕТНЫХ ТРАНСФЕРТОВ, ИМЕЮЩИХ ЦЕЛЕВОЕ НАЗНАЧЕНИЕ, ПРОШЛЫХ ЛЕТ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</si>
  <si>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</si>
  <si>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2 19 00000 00 0000 000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</si>
  <si>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</si>
  <si>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</si>
  <si>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1 17 01000 00 0000 180</t>
  </si>
  <si>
    <t>Невыясненные поступления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</si>
  <si>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</si>
  <si>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</si>
  <si>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</si>
  <si>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рублей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</si>
  <si>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</si>
  <si>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</si>
  <si>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из краевого 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</si>
  <si>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 муниципальных образовательных учреждениях Приморского края</t>
  </si>
  <si>
    <t>субвенции бюджетам муниципальных образований Примрского края на реализацию государственного полномочия по установлению регулируемых тарифов на регулярные перевозки тарифов и багажа автомобильным и наемным электрическим общественным транспортом по муниципальным маршрутам в границах муниципального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</si>
  <si>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</si>
  <si>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ихз их числа по договорам найма специализированных жилых помещений</t>
  </si>
  <si>
    <t>2 02 25519 05 0000 150</t>
  </si>
  <si>
    <t>Субсидии бюджетам муниципальных районов на поддержку отрасли культуры</t>
  </si>
  <si>
    <t>субсидии из краевого бюджета бюджетам муниципальных образований Приморского края на обеспечение учреждений культуры автоклубами</t>
  </si>
  <si>
    <t>субсидии из краевого бюджета бюджетам муниципальных образований Приморского края на приобретение ледозаливочной техники</t>
  </si>
  <si>
    <t>1 11 01000 00 0000 000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</si>
  <si>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</si>
  <si>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2 07 00000 00 0000 150</t>
  </si>
  <si>
    <t>Прочие безвозмездные поступления</t>
  </si>
  <si>
    <t>Поступления от денежных пожертвований, предоставляемых физическими лицами, послучателям средств бюджетов муниципальных районов</t>
  </si>
  <si>
    <t>утвержденные бюджетные назначения с учетом внесенных изменений</t>
  </si>
  <si>
    <t>% исполнения к уточненному плану</t>
  </si>
  <si>
    <t xml:space="preserve">исполнено </t>
  </si>
  <si>
    <t>ожидаемое исполнение</t>
  </si>
  <si>
    <t>1 13 02000 00 0000 000</t>
  </si>
  <si>
    <t>Доходы от компенсации затрат государства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</si>
  <si>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</si>
  <si>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фонда.в томчисле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 содействия реформированию жилищно-коммунального хозяйства</t>
  </si>
  <si>
    <t>2 02 20302 05 0000 150</t>
  </si>
  <si>
    <t>Субсидии бюджетаммуниципальных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в том числе за счет средств бюджетов</t>
  </si>
  <si>
    <t>2 02 25228 05 0000 150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</si>
  <si>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</si>
  <si>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2 02 25491 05 0000 150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</si>
  <si>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</si>
  <si>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</si>
  <si>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</si>
  <si>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2 02 35260 05 0000 150</t>
  </si>
  <si>
    <t>2 02 30000 00 0000 150</t>
  </si>
  <si>
    <t>2 02 35930 05 0000 150</t>
  </si>
  <si>
    <t>2 02 35120 05 0000 150</t>
  </si>
  <si>
    <t>2 02 29999 05  0000 150</t>
  </si>
  <si>
    <t>2 02 15002 05 0000 150</t>
  </si>
  <si>
    <t>2 02 10000 00 0000 150</t>
  </si>
  <si>
    <t>2 02 20000 00 0000 150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</si>
  <si>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</si>
  <si>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</si>
  <si>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</si>
  <si>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</si>
  <si>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</si>
  <si>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</si>
  <si>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 год</t>
  </si>
  <si>
    <t>2023 год</t>
  </si>
  <si>
    <t>единая субвенция местным бюджетам из краевого бюджета</t>
  </si>
  <si>
    <t>субвенции бюджетам муниципальных образований Приморского края на осуществления отдельных государственных полномочий по обеспечению мер социальной поддержке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</si>
  <si>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</si>
  <si>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обеспечение детей-сирот и детей,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</si>
  <si>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</si>
  <si>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</si>
  <si>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</si>
  <si>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</si>
  <si>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2024 год</t>
  </si>
  <si>
    <t>проект доходов на 2024 год</t>
  </si>
  <si>
    <t>1 09 00000 00 0000 000</t>
  </si>
  <si>
    <t>ЗАДОЛЖЕННОСТЬ И ПЕРЕРАСЧЕТЫ ПО ОТМЕНЕННЫМ НАЛОГАМ, СБОРАМ И ИНЫМ ОБЯЗАТЕЛЬНЫМ ПЛАТЕЖАМ</t>
  </si>
  <si>
    <t>1 09 07035 05 0000 110</t>
  </si>
  <si>
    <t>Прочие местные налоги и сборы, мобилизуемые на территориях муниципальных районов</t>
  </si>
  <si>
    <t>2 07 05030 05 0000 150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</si>
  <si>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</si>
  <si>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</si>
  <si>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</si>
  <si>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</si>
  <si>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субсидии бюджетам муниципальных образований Приморского края на реализацию проектов инициативного бюджетирования по направлению "Твой проект"</t>
  </si>
  <si>
    <t>субсидии бюджетам муниципальных образований Приморского края на обеспечение граждан твердым топливом</t>
  </si>
  <si>
    <t>субвенции бюджетам муниципальных образований Приморского края на реализацию  государственных полномочий по государственному управлению охраной труда</t>
  </si>
  <si>
    <t>2 02 36900 05 0000 150</t>
  </si>
  <si>
    <t>Единая субвенция бюджетам муниципальных районов из бюджета субъекта Российской Федерации</t>
  </si>
  <si>
    <t>2 02 39999 05 0000 150</t>
  </si>
  <si>
    <t>2 02 30029 05 0000 150</t>
  </si>
  <si>
    <t>2 02 40000 00 0000 150</t>
  </si>
  <si>
    <t>2 02 49999 05 0000 150</t>
  </si>
  <si>
    <t>2 02 30024 05 0000 150</t>
  </si>
  <si>
    <t>Прочие субвенции бюджетам муниципальных районов</t>
  </si>
  <si>
    <t>2 02 25299 05 0000 150</t>
  </si>
  <si>
    <t>Субсидии бюджетам муниципальных районов на софинансирование расходных обязательств субьектов Российской Федерации. Связанных с реализацией федеральной целевой программы "Увековечение памяти погибших при защите Отечества на 2019-2024 годы"</t>
  </si>
  <si>
    <t xml:space="preserve">субвенции бюджетам муниципальных образований Приморского края на реализацию государственного полномочия в сфере транспортного обслуживания по муниципальным маршрутам муниципальных образований </t>
  </si>
  <si>
    <t>2025 год</t>
  </si>
  <si>
    <t>проект доходов на 2025 год</t>
  </si>
  <si>
    <t>1 17 01000 00 0000 000</t>
  </si>
  <si>
    <t>НЕВЫЯСНЕННЫЕ ПОСТУПЛЕНИЯ</t>
  </si>
  <si>
    <t>-</t>
  </si>
  <si>
    <t>субвенции бюджетам муниципальных образований на реализацию государственных полномочий Приморского края по организации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</si>
  <si>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капитальный ремонт зданий муниципальных общеобразовательных организаций </t>
  </si>
  <si>
    <t>обеспечение развития и укрепления материально-технической базы домов культуры и населения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</si>
  <si>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</si>
  <si>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Сведения о доходах на 2024 год и плановый период 2025 и 2026 годов в сравнении с ожидаемым исполнением за 2023 год и отчетом за 2022 год</t>
  </si>
  <si>
    <t>2024 год в сравнении с отчетом за 2022 год (+;-)</t>
  </si>
  <si>
    <t>2024 год в сравнении с ожидаемым исполнением за 2023 год</t>
  </si>
  <si>
    <t>2025 год в сравнении с отчетом за 2022 год</t>
  </si>
  <si>
    <t>2025 год в сравнении с ожидаемым исполнением за 2023 год</t>
  </si>
  <si>
    <t>2026 год</t>
  </si>
  <si>
    <t>проект доходов на 2026 год</t>
  </si>
  <si>
    <t>2026 год в сравнении с отчетом за 2022 год</t>
  </si>
  <si>
    <t>2026 год в сравнении с ожидаемым исполнением за 2023 год</t>
  </si>
  <si>
    <t>субсидии бюджетам мунципальных образований Приморского края на капитальный ремонт зданий муниципальных общеобразовательных учреждений</t>
  </si>
  <si>
    <t>приобретение и поставка спортивного инвентаря, спортивного оборудования и иного имущества для развития массового спорта</t>
  </si>
  <si>
    <t>капитальный ремонт  и ремонт автомобильных дорог общего пользования населенных пунктов за счет дорожного фонда Приморского края</t>
  </si>
  <si>
    <t>2 02 19999 05 0000 150</t>
  </si>
  <si>
    <t>Прочие дотации бюджетам муниципальных районов</t>
  </si>
  <si>
    <t>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</si>
  <si>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</si>
  <si>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софинансирование муниципальных программ по поддержке социально ориентированных некоммерческих организаций по итогам конкурсного отбора</t>
  </si>
  <si>
    <t>приобретение музыкальных инструментов и художественного инвентаря для учреждений дополнительного образования детей в сфере культуры</t>
  </si>
  <si>
    <t>расходы за счет резервного фонда Правительства Приморского края по ликвидации ситуаций природного и техногенного характера на территории Приморского края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</si>
  <si>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</si>
  <si>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</si>
  <si>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1 06 00000 00 0000 000</t>
  </si>
  <si>
    <t>НАЛОГИ НА ИМУЩЕСТВО</t>
  </si>
  <si>
    <t>1 06 01000 00 0000110</t>
  </si>
  <si>
    <t>Налог на имущество физических лиц</t>
  </si>
  <si>
    <t>1 06 06000 00 0000 110</t>
  </si>
  <si>
    <t xml:space="preserve">Земельный налог 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</si>
  <si>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организаций культурно-досугового типа)</t>
  </si>
  <si>
    <t>организация транспортного обслуживания населения в границах муниципальных образований Приморского края</t>
  </si>
  <si>
    <t>поддержка муниципальных программ по благоустройству территорий муниципальных образований</t>
  </si>
  <si>
    <t>мероприятия по инвентаризации кладбищ, стен, скорби, крематориев, а также мест захоронений на кладбищах и в стенах скорби, расположенных на территории Приморского края</t>
  </si>
  <si>
    <t>подготовка проектов межевания земельных участков и на проведение кадастровых работ</t>
  </si>
  <si>
    <t>2 02 35118 14 0000 150</t>
  </si>
  <si>
    <t>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</si>
</sst>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_(* #,##0.000000_);_(* \(#,##0.000000\);_(* &quot;-&quot;??_);_(@_)"/>
    <numFmt numFmtId="187" formatCode="[$€-2]\ ###,000_);[Red]\([$€-2]\ ###,000\)"/>
    <numFmt numFmtId="188" formatCode="[$-FC19]d\ mmmm\ yyyy\ &quot;г.&quot;"/>
    <numFmt numFmtId="189" formatCode="0.000"/>
    <numFmt numFmtId="190" formatCode="0.0000"/>
    <numFmt numFmtId="191" formatCode="0.00000"/>
    <numFmt numFmtId="192" formatCode="#,##0.00000"/>
    <numFmt numFmtId="193" formatCode="_-* #,##0.000\ _₽_-;\-* #,##0.000\ _₽_-;_-* &quot;-&quot;???\ _₽_-;_-@_-"/>
  </numFmts>
  <fonts count="42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5" fillId="0" borderId="10" xfId="58" applyFont="1" applyFill="1" applyBorder="1" applyAlignment="1">
      <alignment horizontal="right" vertical="center"/>
    </xf>
    <xf numFmtId="4" fontId="5" fillId="0" borderId="10" xfId="58" applyNumberFormat="1" applyFont="1" applyFill="1" applyBorder="1" applyAlignment="1">
      <alignment horizontal="right" vertical="center"/>
    </xf>
    <xf numFmtId="179" fontId="4" fillId="0" borderId="10" xfId="58" applyFont="1" applyFill="1" applyBorder="1" applyAlignment="1">
      <alignment horizontal="right" vertical="center"/>
    </xf>
    <xf numFmtId="4" fontId="4" fillId="0" borderId="10" xfId="58" applyNumberFormat="1" applyFont="1" applyFill="1" applyBorder="1" applyAlignment="1">
      <alignment horizontal="right" vertical="center"/>
    </xf>
    <xf numFmtId="179" fontId="4" fillId="0" borderId="0" xfId="58" applyFont="1" applyFill="1" applyAlignment="1">
      <alignment horizontal="right" vertical="center"/>
    </xf>
    <xf numFmtId="179" fontId="4" fillId="0" borderId="10" xfId="58" applyFont="1" applyFill="1" applyBorder="1" applyAlignment="1">
      <alignment horizontal="right" vertical="center" wrapText="1"/>
    </xf>
    <xf numFmtId="179" fontId="0" fillId="0" borderId="0" xfId="58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79" fontId="4" fillId="0" borderId="11" xfId="58" applyFont="1" applyFill="1" applyBorder="1" applyAlignment="1">
      <alignment horizontal="right" vertical="center"/>
    </xf>
    <xf numFmtId="179" fontId="4" fillId="0" borderId="12" xfId="58" applyFont="1" applyFill="1" applyBorder="1" applyAlignment="1">
      <alignment horizontal="right" vertical="center"/>
    </xf>
    <xf numFmtId="179" fontId="4" fillId="0" borderId="11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2" fontId="4" fillId="0" borderId="0" xfId="58" applyNumberFormat="1" applyFont="1" applyFill="1" applyAlignment="1">
      <alignment horizontal="right" vertical="center"/>
    </xf>
    <xf numFmtId="182" fontId="4" fillId="0" borderId="10" xfId="58" applyNumberFormat="1" applyFont="1" applyFill="1" applyBorder="1" applyAlignment="1">
      <alignment horizontal="right" vertical="center"/>
    </xf>
    <xf numFmtId="179" fontId="5" fillId="0" borderId="11" xfId="58" applyFont="1" applyFill="1" applyBorder="1" applyAlignment="1">
      <alignment horizontal="right" vertical="center"/>
    </xf>
    <xf numFmtId="179" fontId="5" fillId="0" borderId="0" xfId="58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179" fontId="4" fillId="0" borderId="13" xfId="58" applyFont="1" applyFill="1" applyBorder="1" applyAlignment="1">
      <alignment horizontal="right" vertical="center"/>
    </xf>
    <xf numFmtId="179" fontId="4" fillId="0" borderId="10" xfId="58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4" fontId="4" fillId="0" borderId="0" xfId="58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4" fontId="4" fillId="0" borderId="0" xfId="0" applyNumberFormat="1" applyFont="1" applyFill="1" applyAlignment="1">
      <alignment horizontal="right" vertical="center"/>
    </xf>
    <xf numFmtId="4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" fontId="0" fillId="0" borderId="0" xfId="0" applyNumberFormat="1" applyFont="1" applyFill="1" applyAlignment="1">
      <alignment horizontal="center"/>
    </xf>
    <xf numFmtId="179" fontId="0" fillId="0" borderId="0" xfId="58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58" applyNumberFormat="1" applyFont="1" applyFill="1" applyAlignment="1">
      <alignment horizontal="right"/>
    </xf>
    <xf numFmtId="0" fontId="0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right" vertical="center" wrapText="1"/>
    </xf>
    <xf numFmtId="179" fontId="4" fillId="0" borderId="11" xfId="58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79" fontId="4" fillId="0" borderId="11" xfId="58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180" fontId="4" fillId="0" borderId="11" xfId="58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9" fontId="4" fillId="0" borderId="11" xfId="58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79" fontId="4" fillId="0" borderId="12" xfId="58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179" fontId="5" fillId="0" borderId="11" xfId="58" applyFont="1" applyFill="1" applyBorder="1" applyAlignment="1">
      <alignment horizontal="right" vertical="center"/>
    </xf>
    <xf numFmtId="179" fontId="5" fillId="0" borderId="12" xfId="58" applyFont="1" applyFill="1" applyBorder="1" applyAlignment="1">
      <alignment horizontal="right" vertical="center"/>
    </xf>
    <xf numFmtId="4" fontId="4" fillId="0" borderId="11" xfId="58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182" fontId="4" fillId="0" borderId="11" xfId="58" applyNumberFormat="1" applyFont="1" applyFill="1" applyBorder="1" applyAlignment="1">
      <alignment horizontal="right" vertical="center"/>
    </xf>
    <xf numFmtId="182" fontId="4" fillId="0" borderId="12" xfId="58" applyNumberFormat="1" applyFont="1" applyFill="1" applyBorder="1" applyAlignment="1">
      <alignment horizontal="right" vertical="center"/>
    </xf>
    <xf numFmtId="180" fontId="4" fillId="0" borderId="12" xfId="58" applyNumberFormat="1" applyFont="1" applyFill="1" applyBorder="1" applyAlignment="1">
      <alignment horizontal="right" vertical="center"/>
    </xf>
    <xf numFmtId="4" fontId="5" fillId="0" borderId="11" xfId="58" applyNumberFormat="1" applyFont="1" applyFill="1" applyBorder="1" applyAlignment="1">
      <alignment horizontal="right" vertical="center"/>
    </xf>
    <xf numFmtId="4" fontId="5" fillId="0" borderId="12" xfId="58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179" fontId="4" fillId="0" borderId="11" xfId="58" applyNumberFormat="1" applyFont="1" applyFill="1" applyBorder="1" applyAlignment="1">
      <alignment horizontal="right" vertical="center"/>
    </xf>
    <xf numFmtId="179" fontId="4" fillId="0" borderId="12" xfId="58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left" vertical="center" wrapText="1"/>
    </xf>
    <xf numFmtId="179" fontId="4" fillId="0" borderId="11" xfId="58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79" fontId="4" fillId="0" borderId="11" xfId="5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0" fillId="0" borderId="14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0" fillId="0" borderId="14" xfId="0" applyNumberFormat="1" applyBorder="1" applyAlignment="1">
      <alignment horizontal="left" vertical="center" wrapText="1"/>
    </xf>
    <xf numFmtId="2" fontId="0" fillId="0" borderId="12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0" xfId="58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2"/>
  <sheetViews>
    <sheetView tabSelected="1" view="pageBreakPreview" zoomScale="120" zoomScaleSheetLayoutView="120" workbookViewId="0" topLeftCell="A1">
      <pane xSplit="1" topLeftCell="C1" activePane="topRight" state="frozen"/>
      <selection pane="topLeft" activeCell="A2" sqref="A2"/>
      <selection pane="topRight" activeCell="E2" sqref="E2"/>
    </sheetView>
  </sheetViews>
  <sheetFormatPr defaultColWidth="9.140625" defaultRowHeight="12.75"/>
  <cols>
    <col min="1" max="1" width="21.28125" style="3" customWidth="1"/>
    <col min="2" max="2" width="0.2890625" style="3" hidden="1" customWidth="1"/>
    <col min="3" max="6" width="9.140625" style="3" customWidth="1"/>
    <col min="7" max="7" width="11.00390625" style="3" customWidth="1"/>
    <col min="8" max="8" width="5.421875" style="3" customWidth="1"/>
    <col min="9" max="9" width="10.140625" style="3" customWidth="1"/>
    <col min="10" max="10" width="15.57421875" style="3" customWidth="1"/>
    <col min="11" max="11" width="8.140625" style="3" customWidth="1"/>
    <col min="12" max="12" width="15.421875" style="3" customWidth="1"/>
    <col min="13" max="13" width="15.28125" style="3" customWidth="1"/>
    <col min="14" max="14" width="10.7109375" style="3" customWidth="1"/>
    <col min="15" max="15" width="17.57421875" style="3" customWidth="1"/>
    <col min="16" max="16" width="15.7109375" style="37" customWidth="1"/>
    <col min="17" max="17" width="16.00390625" style="37" customWidth="1"/>
    <col min="18" max="18" width="15.28125" style="3" customWidth="1"/>
    <col min="19" max="19" width="14.421875" style="3" customWidth="1"/>
    <col min="20" max="20" width="14.00390625" style="3" customWidth="1"/>
    <col min="21" max="21" width="15.7109375" style="3" customWidth="1"/>
    <col min="22" max="22" width="15.421875" style="3" customWidth="1"/>
    <col min="23" max="23" width="15.28125" style="3" customWidth="1"/>
    <col min="24" max="26" width="9.140625" style="3" customWidth="1"/>
  </cols>
  <sheetData>
    <row r="1" spans="1:11" ht="12.75">
      <c r="A1" s="31"/>
      <c r="B1" s="31"/>
      <c r="C1" s="31"/>
      <c r="D1" s="31"/>
      <c r="E1" s="31"/>
      <c r="F1" s="31"/>
      <c r="G1" s="101"/>
      <c r="H1" s="101"/>
      <c r="I1" s="101"/>
      <c r="J1" s="101"/>
      <c r="K1" s="101"/>
    </row>
    <row r="2" spans="1:9" ht="12.75">
      <c r="A2" s="31"/>
      <c r="B2" s="31"/>
      <c r="C2" s="31"/>
      <c r="D2" s="31"/>
      <c r="E2" s="31"/>
      <c r="F2" s="31"/>
      <c r="G2" s="101"/>
      <c r="H2" s="101"/>
      <c r="I2" s="101"/>
    </row>
    <row r="3" spans="1:23" ht="12.75" customHeight="1">
      <c r="A3" s="76" t="s">
        <v>182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3" ht="11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1:24" ht="13.5" customHeight="1">
      <c r="A5" s="32"/>
      <c r="B5" s="32"/>
      <c r="C5" s="32"/>
      <c r="D5" s="32"/>
      <c r="E5" s="32"/>
      <c r="F5" s="32"/>
      <c r="G5" s="32"/>
      <c r="H5" s="111"/>
      <c r="I5" s="111"/>
      <c r="J5" s="111"/>
      <c r="K5" s="111"/>
      <c r="W5" s="77" t="s">
        <v>91</v>
      </c>
      <c r="X5" s="77"/>
    </row>
    <row r="6" spans="1:23" ht="13.5" customHeight="1">
      <c r="A6" s="81" t="s">
        <v>15</v>
      </c>
      <c r="B6" s="82"/>
      <c r="C6" s="85" t="s">
        <v>16</v>
      </c>
      <c r="D6" s="86"/>
      <c r="E6" s="86"/>
      <c r="F6" s="86"/>
      <c r="G6" s="87"/>
      <c r="H6" s="78" t="s">
        <v>138</v>
      </c>
      <c r="I6" s="79"/>
      <c r="J6" s="79"/>
      <c r="K6" s="80"/>
      <c r="L6" s="67" t="s">
        <v>139</v>
      </c>
      <c r="M6" s="68"/>
      <c r="N6" s="69"/>
      <c r="O6" s="67" t="s">
        <v>148</v>
      </c>
      <c r="P6" s="68"/>
      <c r="Q6" s="69"/>
      <c r="R6" s="67" t="s">
        <v>173</v>
      </c>
      <c r="S6" s="68"/>
      <c r="T6" s="69"/>
      <c r="U6" s="67" t="s">
        <v>187</v>
      </c>
      <c r="V6" s="68"/>
      <c r="W6" s="69"/>
    </row>
    <row r="7" spans="1:23" ht="83.25" customHeight="1">
      <c r="A7" s="83"/>
      <c r="B7" s="84"/>
      <c r="C7" s="88"/>
      <c r="D7" s="89"/>
      <c r="E7" s="89"/>
      <c r="F7" s="89"/>
      <c r="G7" s="90"/>
      <c r="H7" s="112" t="s">
        <v>108</v>
      </c>
      <c r="I7" s="113"/>
      <c r="J7" s="1" t="s">
        <v>110</v>
      </c>
      <c r="K7" s="11" t="s">
        <v>109</v>
      </c>
      <c r="L7" s="1" t="s">
        <v>108</v>
      </c>
      <c r="M7" s="1" t="s">
        <v>111</v>
      </c>
      <c r="N7" s="11" t="s">
        <v>109</v>
      </c>
      <c r="O7" s="1" t="s">
        <v>149</v>
      </c>
      <c r="P7" s="25" t="s">
        <v>183</v>
      </c>
      <c r="Q7" s="25" t="s">
        <v>184</v>
      </c>
      <c r="R7" s="1" t="s">
        <v>174</v>
      </c>
      <c r="S7" s="1" t="s">
        <v>185</v>
      </c>
      <c r="T7" s="1" t="s">
        <v>186</v>
      </c>
      <c r="U7" s="1" t="s">
        <v>188</v>
      </c>
      <c r="V7" s="1" t="s">
        <v>189</v>
      </c>
      <c r="W7" s="1" t="s">
        <v>190</v>
      </c>
    </row>
    <row r="8" spans="1:23" ht="12.75">
      <c r="A8" s="61">
        <v>1</v>
      </c>
      <c r="B8" s="62"/>
      <c r="C8" s="61">
        <v>2</v>
      </c>
      <c r="D8" s="117"/>
      <c r="E8" s="117"/>
      <c r="F8" s="117"/>
      <c r="G8" s="62"/>
      <c r="H8" s="61">
        <v>3</v>
      </c>
      <c r="I8" s="62"/>
      <c r="J8" s="2">
        <v>4</v>
      </c>
      <c r="K8" s="12">
        <v>5</v>
      </c>
      <c r="L8" s="21">
        <v>6</v>
      </c>
      <c r="M8" s="2">
        <v>7</v>
      </c>
      <c r="N8" s="2">
        <v>8</v>
      </c>
      <c r="O8" s="2">
        <v>9</v>
      </c>
      <c r="P8" s="26">
        <v>10</v>
      </c>
      <c r="Q8" s="26">
        <v>11</v>
      </c>
      <c r="R8" s="2">
        <v>12</v>
      </c>
      <c r="S8" s="2">
        <v>13</v>
      </c>
      <c r="T8" s="2">
        <v>14</v>
      </c>
      <c r="U8" s="2">
        <v>15</v>
      </c>
      <c r="V8" s="2">
        <v>16</v>
      </c>
      <c r="W8" s="2">
        <v>17</v>
      </c>
    </row>
    <row r="9" spans="1:24" ht="14.25">
      <c r="A9" s="120" t="s">
        <v>59</v>
      </c>
      <c r="B9" s="121"/>
      <c r="C9" s="122" t="s">
        <v>10</v>
      </c>
      <c r="D9" s="123"/>
      <c r="E9" s="123"/>
      <c r="F9" s="123"/>
      <c r="G9" s="124"/>
      <c r="H9" s="109">
        <f>SUM(H10,H12,H14,H23,H28,H35,H37,H40,H44)</f>
        <v>303602716</v>
      </c>
      <c r="I9" s="110"/>
      <c r="J9" s="4">
        <f>SUM(J10,J12,J14,J23,J28,J35,J37,J40,J44,J45+J26+J48)</f>
        <v>325363091.15</v>
      </c>
      <c r="K9" s="13">
        <f aca="true" t="shared" si="0" ref="K9:K14">SUM(J9/H9*100)</f>
        <v>107.16738487609577</v>
      </c>
      <c r="L9" s="4">
        <f>SUM(L10+L12+L14+L23+L28+L35+L37+L40+L44)</f>
        <v>355589000</v>
      </c>
      <c r="M9" s="4">
        <f>SUM(M10+M12+M14+M23+M28+M35+M37+M40+M44)</f>
        <v>355589000</v>
      </c>
      <c r="N9" s="6">
        <f aca="true" t="shared" si="1" ref="N9:N14">SUM(M9/L9*100)</f>
        <v>100</v>
      </c>
      <c r="O9" s="4">
        <f>SUM(O10+O12+O14+O23+O28+O35+O37+O40+O44+O20)</f>
        <v>519845000</v>
      </c>
      <c r="P9" s="5">
        <f>SUM(O9-J9)</f>
        <v>194481908.85000002</v>
      </c>
      <c r="Q9" s="5">
        <f>SUM(O9-M9)</f>
        <v>164256000</v>
      </c>
      <c r="R9" s="4">
        <f>SUM(R10,R12,R14,R23,R28,R35,R37,R40,R44,R45+R20)</f>
        <v>509427000</v>
      </c>
      <c r="S9" s="4">
        <f>SUM(R9-J9)</f>
        <v>184063908.85000002</v>
      </c>
      <c r="T9" s="4">
        <f>SUM(T10,T12,T14,T23,T28,T35,T37,T40,T44,T45)</f>
        <v>148789000</v>
      </c>
      <c r="U9" s="4">
        <f>SUM(U10+U12+U14+U20+U23+U28+U35+U37+U40+U44)</f>
        <v>520849000</v>
      </c>
      <c r="V9" s="4">
        <f>SUM(U9-J9)</f>
        <v>195485908.85000002</v>
      </c>
      <c r="W9" s="4">
        <f>SUM(W10,W12,W14,W23,W28,W35,W37,W40,W44,W45)</f>
        <v>160211000</v>
      </c>
      <c r="X9" s="38"/>
    </row>
    <row r="10" spans="1:24" ht="15">
      <c r="A10" s="58" t="s">
        <v>17</v>
      </c>
      <c r="B10" s="93"/>
      <c r="C10" s="114" t="s">
        <v>18</v>
      </c>
      <c r="D10" s="115"/>
      <c r="E10" s="115"/>
      <c r="F10" s="115"/>
      <c r="G10" s="116"/>
      <c r="H10" s="51">
        <f>SUM(H11)</f>
        <v>268053000</v>
      </c>
      <c r="I10" s="72"/>
      <c r="J10" s="6">
        <f>SUM(J11)</f>
        <v>286756381.14</v>
      </c>
      <c r="K10" s="13">
        <f t="shared" si="0"/>
        <v>106.97749368221956</v>
      </c>
      <c r="L10" s="6">
        <f aca="true" t="shared" si="2" ref="L10:W10">SUM(L11)</f>
        <v>326074000</v>
      </c>
      <c r="M10" s="6">
        <f>SUM(M11)</f>
        <v>326074000</v>
      </c>
      <c r="N10" s="6">
        <f t="shared" si="1"/>
        <v>100</v>
      </c>
      <c r="O10" s="6">
        <f t="shared" si="2"/>
        <v>472000000</v>
      </c>
      <c r="P10" s="7">
        <f>SUM(P11)</f>
        <v>185243618.86</v>
      </c>
      <c r="Q10" s="7">
        <f>SUM(O10-M10)</f>
        <v>145926000</v>
      </c>
      <c r="R10" s="6">
        <f t="shared" si="2"/>
        <v>472000000</v>
      </c>
      <c r="S10" s="6">
        <f>SUM(S11)</f>
        <v>185243618.86</v>
      </c>
      <c r="T10" s="6">
        <f t="shared" si="2"/>
        <v>145926000</v>
      </c>
      <c r="U10" s="6">
        <f t="shared" si="2"/>
        <v>482000000</v>
      </c>
      <c r="V10" s="6">
        <f>SUM(V11)</f>
        <v>195243618.86</v>
      </c>
      <c r="W10" s="6">
        <f t="shared" si="2"/>
        <v>155926000</v>
      </c>
      <c r="X10" s="38"/>
    </row>
    <row r="11" spans="1:24" ht="23.25" customHeight="1">
      <c r="A11" s="99" t="s">
        <v>19</v>
      </c>
      <c r="B11" s="100"/>
      <c r="C11" s="60" t="s">
        <v>20</v>
      </c>
      <c r="D11" s="70"/>
      <c r="E11" s="70"/>
      <c r="F11" s="70"/>
      <c r="G11" s="71"/>
      <c r="H11" s="51">
        <v>268053000</v>
      </c>
      <c r="I11" s="72"/>
      <c r="J11" s="6">
        <v>286756381.14</v>
      </c>
      <c r="K11" s="13">
        <f t="shared" si="0"/>
        <v>106.97749368221956</v>
      </c>
      <c r="L11" s="22">
        <v>326074000</v>
      </c>
      <c r="M11" s="6">
        <v>326074000</v>
      </c>
      <c r="N11" s="6">
        <f t="shared" si="1"/>
        <v>100</v>
      </c>
      <c r="O11" s="6">
        <v>472000000</v>
      </c>
      <c r="P11" s="7">
        <f>SUM(O11-J11)</f>
        <v>185243618.86</v>
      </c>
      <c r="Q11" s="7">
        <f>SUM(O11-M11)</f>
        <v>145926000</v>
      </c>
      <c r="R11" s="6">
        <v>472000000</v>
      </c>
      <c r="S11" s="7">
        <f>SUM(R11-J11)</f>
        <v>185243618.86</v>
      </c>
      <c r="T11" s="7">
        <f>SUM(R11-M11)</f>
        <v>145926000</v>
      </c>
      <c r="U11" s="6">
        <v>482000000</v>
      </c>
      <c r="V11" s="7">
        <f>SUM(U11-J11)</f>
        <v>195243618.86</v>
      </c>
      <c r="W11" s="7">
        <f>SUM(U11-M11)</f>
        <v>155926000</v>
      </c>
      <c r="X11" s="38"/>
    </row>
    <row r="12" spans="1:24" ht="46.5" customHeight="1">
      <c r="A12" s="91" t="s">
        <v>60</v>
      </c>
      <c r="B12" s="92"/>
      <c r="C12" s="57" t="s">
        <v>61</v>
      </c>
      <c r="D12" s="97"/>
      <c r="E12" s="97"/>
      <c r="F12" s="97"/>
      <c r="G12" s="98"/>
      <c r="H12" s="51">
        <f>SUM(H13)</f>
        <v>12000000</v>
      </c>
      <c r="I12" s="72"/>
      <c r="J12" s="6">
        <f>SUM(J13)</f>
        <v>14985243.71</v>
      </c>
      <c r="K12" s="13">
        <f t="shared" si="0"/>
        <v>124.87703091666667</v>
      </c>
      <c r="L12" s="6">
        <f>SUM(L13)</f>
        <v>14500000</v>
      </c>
      <c r="M12" s="6">
        <f aca="true" t="shared" si="3" ref="M12:U12">SUM(M13)</f>
        <v>14500000</v>
      </c>
      <c r="N12" s="6">
        <f t="shared" si="1"/>
        <v>100</v>
      </c>
      <c r="O12" s="6">
        <f t="shared" si="3"/>
        <v>17502000</v>
      </c>
      <c r="P12" s="7">
        <f>SUM(P13)</f>
        <v>2516756.289999999</v>
      </c>
      <c r="Q12" s="7">
        <f aca="true" t="shared" si="4" ref="Q12:Q98">SUM(O12-M12)</f>
        <v>3002000</v>
      </c>
      <c r="R12" s="6">
        <f t="shared" si="3"/>
        <v>18745000</v>
      </c>
      <c r="S12" s="7">
        <f aca="true" t="shared" si="5" ref="S12:S94">SUM(R12-J12)</f>
        <v>3759756.289999999</v>
      </c>
      <c r="T12" s="7">
        <f aca="true" t="shared" si="6" ref="T12:T94">SUM(R12-M12)</f>
        <v>4245000</v>
      </c>
      <c r="U12" s="6">
        <f t="shared" si="3"/>
        <v>19512000</v>
      </c>
      <c r="V12" s="7">
        <f aca="true" t="shared" si="7" ref="V12:V94">SUM(U12-J12)</f>
        <v>4526756.289999999</v>
      </c>
      <c r="W12" s="7">
        <f aca="true" t="shared" si="8" ref="W12:W94">SUM(U12-M12)</f>
        <v>5012000</v>
      </c>
      <c r="X12" s="38"/>
    </row>
    <row r="13" spans="1:24" ht="26.25" customHeight="1">
      <c r="A13" s="91" t="s">
        <v>62</v>
      </c>
      <c r="B13" s="92"/>
      <c r="C13" s="60" t="s">
        <v>63</v>
      </c>
      <c r="D13" s="70"/>
      <c r="E13" s="70"/>
      <c r="F13" s="70"/>
      <c r="G13" s="71"/>
      <c r="H13" s="51">
        <v>12000000</v>
      </c>
      <c r="I13" s="72"/>
      <c r="J13" s="6">
        <v>14985243.71</v>
      </c>
      <c r="K13" s="13">
        <f t="shared" si="0"/>
        <v>124.87703091666667</v>
      </c>
      <c r="L13" s="6">
        <v>14500000</v>
      </c>
      <c r="M13" s="6">
        <v>14500000</v>
      </c>
      <c r="N13" s="6">
        <f t="shared" si="1"/>
        <v>100</v>
      </c>
      <c r="O13" s="6">
        <v>17502000</v>
      </c>
      <c r="P13" s="7">
        <f>SUM(O13-J13)</f>
        <v>2516756.289999999</v>
      </c>
      <c r="Q13" s="7">
        <f t="shared" si="4"/>
        <v>3002000</v>
      </c>
      <c r="R13" s="6">
        <v>18745000</v>
      </c>
      <c r="S13" s="7">
        <f t="shared" si="5"/>
        <v>3759756.289999999</v>
      </c>
      <c r="T13" s="7">
        <f t="shared" si="6"/>
        <v>4245000</v>
      </c>
      <c r="U13" s="6">
        <v>19512000</v>
      </c>
      <c r="V13" s="7">
        <f t="shared" si="7"/>
        <v>4526756.289999999</v>
      </c>
      <c r="W13" s="7">
        <f t="shared" si="8"/>
        <v>5012000</v>
      </c>
      <c r="X13" s="38"/>
    </row>
    <row r="14" spans="1:24" ht="15.75" customHeight="1">
      <c r="A14" s="99" t="s">
        <v>21</v>
      </c>
      <c r="B14" s="100"/>
      <c r="C14" s="57" t="s">
        <v>22</v>
      </c>
      <c r="D14" s="97"/>
      <c r="E14" s="97"/>
      <c r="F14" s="97"/>
      <c r="G14" s="98"/>
      <c r="H14" s="118">
        <f>SUM(H15:I19)</f>
        <v>12990000</v>
      </c>
      <c r="I14" s="119"/>
      <c r="J14" s="6">
        <f>SUM(J16:J19)</f>
        <v>12957020.66</v>
      </c>
      <c r="K14" s="13">
        <f t="shared" si="0"/>
        <v>99.74611747498075</v>
      </c>
      <c r="L14" s="6">
        <f>SUM(L16+L17+L18+L19)</f>
        <v>2828000</v>
      </c>
      <c r="M14" s="6">
        <f>SUM(M16:M19)</f>
        <v>2828000</v>
      </c>
      <c r="N14" s="6">
        <f t="shared" si="1"/>
        <v>100</v>
      </c>
      <c r="O14" s="6">
        <f>SUM(O16+O17+O18+O19)</f>
        <v>2363000</v>
      </c>
      <c r="P14" s="7">
        <f aca="true" t="shared" si="9" ref="P14:P98">SUM(O14-J14)</f>
        <v>-10594020.66</v>
      </c>
      <c r="Q14" s="7">
        <f t="shared" si="4"/>
        <v>-465000</v>
      </c>
      <c r="R14" s="6">
        <f>SUM(R16:R19)</f>
        <v>2563000</v>
      </c>
      <c r="S14" s="7">
        <f t="shared" si="5"/>
        <v>-10394020.66</v>
      </c>
      <c r="T14" s="7">
        <f t="shared" si="6"/>
        <v>-265000</v>
      </c>
      <c r="U14" s="6">
        <f>SUM(U19+U18+U16)</f>
        <v>2563000</v>
      </c>
      <c r="V14" s="7">
        <f t="shared" si="7"/>
        <v>-10394020.66</v>
      </c>
      <c r="W14" s="7">
        <f t="shared" si="8"/>
        <v>-265000</v>
      </c>
      <c r="X14" s="38"/>
    </row>
    <row r="15" spans="1:24" ht="0" customHeight="1" hidden="1">
      <c r="A15" s="91" t="s">
        <v>53</v>
      </c>
      <c r="B15" s="92"/>
      <c r="C15" s="57" t="s">
        <v>54</v>
      </c>
      <c r="D15" s="97"/>
      <c r="E15" s="97"/>
      <c r="F15" s="97"/>
      <c r="G15" s="98"/>
      <c r="H15" s="118">
        <v>0</v>
      </c>
      <c r="I15" s="119"/>
      <c r="J15" s="8"/>
      <c r="K15" s="16"/>
      <c r="L15" s="6"/>
      <c r="M15" s="8"/>
      <c r="N15" s="8"/>
      <c r="O15" s="8"/>
      <c r="P15" s="7">
        <f t="shared" si="9"/>
        <v>0</v>
      </c>
      <c r="Q15" s="7">
        <f t="shared" si="4"/>
        <v>0</v>
      </c>
      <c r="R15" s="8"/>
      <c r="S15" s="7">
        <f t="shared" si="5"/>
        <v>0</v>
      </c>
      <c r="T15" s="7">
        <f t="shared" si="6"/>
        <v>0</v>
      </c>
      <c r="U15" s="8"/>
      <c r="V15" s="7">
        <f t="shared" si="7"/>
        <v>0</v>
      </c>
      <c r="W15" s="7">
        <f t="shared" si="8"/>
        <v>0</v>
      </c>
      <c r="X15" s="38"/>
    </row>
    <row r="16" spans="1:24" ht="25.5" customHeight="1">
      <c r="A16" s="135" t="s">
        <v>53</v>
      </c>
      <c r="B16" s="136"/>
      <c r="C16" s="60" t="s">
        <v>54</v>
      </c>
      <c r="D16" s="49"/>
      <c r="E16" s="49"/>
      <c r="F16" s="49"/>
      <c r="G16" s="50"/>
      <c r="H16" s="137">
        <v>10500000</v>
      </c>
      <c r="I16" s="64"/>
      <c r="J16" s="6">
        <v>10881334.15</v>
      </c>
      <c r="K16" s="29">
        <f aca="true" t="shared" si="10" ref="K16:K24">SUM(J16/H16*100)</f>
        <v>103.63175380952381</v>
      </c>
      <c r="L16" s="6">
        <v>200000</v>
      </c>
      <c r="M16" s="6">
        <v>200000</v>
      </c>
      <c r="N16" s="24">
        <v>100</v>
      </c>
      <c r="O16" s="6">
        <v>200000</v>
      </c>
      <c r="P16" s="7">
        <f t="shared" si="9"/>
        <v>-10681334.15</v>
      </c>
      <c r="Q16" s="7">
        <f t="shared" si="4"/>
        <v>0</v>
      </c>
      <c r="R16" s="6">
        <v>200000</v>
      </c>
      <c r="S16" s="7">
        <f t="shared" si="5"/>
        <v>-10681334.15</v>
      </c>
      <c r="T16" s="7">
        <f t="shared" si="6"/>
        <v>0</v>
      </c>
      <c r="U16" s="6">
        <v>200000</v>
      </c>
      <c r="V16" s="7">
        <f t="shared" si="7"/>
        <v>-10681334.15</v>
      </c>
      <c r="W16" s="7">
        <f t="shared" si="8"/>
        <v>0</v>
      </c>
      <c r="X16" s="38"/>
    </row>
    <row r="17" spans="1:24" ht="22.5" customHeight="1">
      <c r="A17" s="99" t="s">
        <v>23</v>
      </c>
      <c r="B17" s="100"/>
      <c r="C17" s="60" t="s">
        <v>52</v>
      </c>
      <c r="D17" s="70"/>
      <c r="E17" s="70"/>
      <c r="F17" s="70"/>
      <c r="G17" s="71"/>
      <c r="H17" s="118"/>
      <c r="I17" s="119"/>
      <c r="J17" s="6">
        <v>-42780.26</v>
      </c>
      <c r="K17" s="13" t="e">
        <f t="shared" si="10"/>
        <v>#DIV/0!</v>
      </c>
      <c r="L17" s="6">
        <v>0</v>
      </c>
      <c r="M17" s="6">
        <v>0</v>
      </c>
      <c r="N17" s="6" t="e">
        <f>SUM(M17/L17*100)</f>
        <v>#DIV/0!</v>
      </c>
      <c r="O17" s="6"/>
      <c r="P17" s="7">
        <f t="shared" si="9"/>
        <v>42780.26</v>
      </c>
      <c r="Q17" s="7">
        <f t="shared" si="4"/>
        <v>0</v>
      </c>
      <c r="R17" s="6">
        <v>0</v>
      </c>
      <c r="S17" s="7">
        <f t="shared" si="5"/>
        <v>42780.26</v>
      </c>
      <c r="T17" s="7">
        <f t="shared" si="6"/>
        <v>0</v>
      </c>
      <c r="U17" s="6">
        <v>0</v>
      </c>
      <c r="V17" s="7">
        <f t="shared" si="7"/>
        <v>42780.26</v>
      </c>
      <c r="W17" s="7">
        <f t="shared" si="8"/>
        <v>0</v>
      </c>
      <c r="X17" s="38"/>
    </row>
    <row r="18" spans="1:24" ht="15.75" customHeight="1">
      <c r="A18" s="58" t="s">
        <v>24</v>
      </c>
      <c r="B18" s="93"/>
      <c r="C18" s="60" t="s">
        <v>3</v>
      </c>
      <c r="D18" s="70"/>
      <c r="E18" s="70"/>
      <c r="F18" s="70"/>
      <c r="G18" s="71"/>
      <c r="H18" s="51">
        <v>390000</v>
      </c>
      <c r="I18" s="72"/>
      <c r="J18" s="6">
        <v>388954.77</v>
      </c>
      <c r="K18" s="13">
        <f t="shared" si="10"/>
        <v>99.73199230769231</v>
      </c>
      <c r="L18" s="6">
        <v>428000</v>
      </c>
      <c r="M18" s="6">
        <v>428000</v>
      </c>
      <c r="N18" s="6">
        <f>SUM(M18/L18*100)</f>
        <v>100</v>
      </c>
      <c r="O18" s="6">
        <v>363000</v>
      </c>
      <c r="P18" s="7">
        <f t="shared" si="9"/>
        <v>-25954.77000000002</v>
      </c>
      <c r="Q18" s="7">
        <f t="shared" si="4"/>
        <v>-65000</v>
      </c>
      <c r="R18" s="6">
        <v>363000</v>
      </c>
      <c r="S18" s="7">
        <f t="shared" si="5"/>
        <v>-25954.77000000002</v>
      </c>
      <c r="T18" s="7">
        <f t="shared" si="6"/>
        <v>-65000</v>
      </c>
      <c r="U18" s="6">
        <v>363000</v>
      </c>
      <c r="V18" s="7">
        <f t="shared" si="7"/>
        <v>-25954.77000000002</v>
      </c>
      <c r="W18" s="7">
        <f t="shared" si="8"/>
        <v>-65000</v>
      </c>
      <c r="X18" s="38"/>
    </row>
    <row r="19" spans="1:24" ht="35.25" customHeight="1">
      <c r="A19" s="46" t="s">
        <v>64</v>
      </c>
      <c r="B19" s="73"/>
      <c r="C19" s="60" t="s">
        <v>74</v>
      </c>
      <c r="D19" s="70"/>
      <c r="E19" s="70"/>
      <c r="F19" s="70"/>
      <c r="G19" s="71"/>
      <c r="H19" s="51">
        <v>2100000</v>
      </c>
      <c r="I19" s="72"/>
      <c r="J19" s="6">
        <v>1729512</v>
      </c>
      <c r="K19" s="13">
        <f t="shared" si="10"/>
        <v>82.3577142857143</v>
      </c>
      <c r="L19" s="6">
        <v>2200000</v>
      </c>
      <c r="M19" s="6">
        <v>2200000</v>
      </c>
      <c r="N19" s="6">
        <f>SUM(M19/L19*100)</f>
        <v>100</v>
      </c>
      <c r="O19" s="6">
        <v>1800000</v>
      </c>
      <c r="P19" s="7">
        <f t="shared" si="9"/>
        <v>70488</v>
      </c>
      <c r="Q19" s="7">
        <f t="shared" si="4"/>
        <v>-400000</v>
      </c>
      <c r="R19" s="6">
        <v>2000000</v>
      </c>
      <c r="S19" s="7">
        <f t="shared" si="5"/>
        <v>270488</v>
      </c>
      <c r="T19" s="7">
        <f t="shared" si="6"/>
        <v>-200000</v>
      </c>
      <c r="U19" s="6">
        <v>2000000</v>
      </c>
      <c r="V19" s="7">
        <f t="shared" si="7"/>
        <v>270488</v>
      </c>
      <c r="W19" s="7">
        <f t="shared" si="8"/>
        <v>-200000</v>
      </c>
      <c r="X19" s="38"/>
    </row>
    <row r="20" spans="1:24" ht="35.25" customHeight="1">
      <c r="A20" s="35" t="s">
        <v>203</v>
      </c>
      <c r="B20" s="36"/>
      <c r="C20" s="60" t="s">
        <v>204</v>
      </c>
      <c r="D20" s="149"/>
      <c r="E20" s="149"/>
      <c r="F20" s="149"/>
      <c r="G20" s="150"/>
      <c r="H20" s="13"/>
      <c r="I20" s="14"/>
      <c r="J20" s="6"/>
      <c r="K20" s="13"/>
      <c r="L20" s="6"/>
      <c r="M20" s="6"/>
      <c r="N20" s="6"/>
      <c r="O20" s="6">
        <f>SUM(O21:O22)</f>
        <v>5015000</v>
      </c>
      <c r="P20" s="7"/>
      <c r="Q20" s="151"/>
      <c r="R20" s="6">
        <f>SUM(R21:R22)</f>
        <v>5049000</v>
      </c>
      <c r="S20" s="7"/>
      <c r="T20" s="7"/>
      <c r="U20" s="6">
        <f>SUM(U21:U22)</f>
        <v>5049000</v>
      </c>
      <c r="V20" s="7"/>
      <c r="W20" s="7"/>
      <c r="X20" s="38"/>
    </row>
    <row r="21" spans="1:24" ht="35.25" customHeight="1">
      <c r="A21" s="35" t="s">
        <v>205</v>
      </c>
      <c r="B21" s="36"/>
      <c r="C21" s="60" t="s">
        <v>206</v>
      </c>
      <c r="D21" s="149"/>
      <c r="E21" s="149"/>
      <c r="F21" s="149"/>
      <c r="G21" s="150"/>
      <c r="H21" s="13"/>
      <c r="I21" s="14"/>
      <c r="J21" s="6"/>
      <c r="K21" s="13"/>
      <c r="L21" s="6"/>
      <c r="M21" s="6"/>
      <c r="N21" s="6"/>
      <c r="O21" s="6">
        <v>1798000</v>
      </c>
      <c r="P21" s="7"/>
      <c r="Q21" s="7"/>
      <c r="R21" s="6">
        <v>1832000</v>
      </c>
      <c r="S21" s="7"/>
      <c r="T21" s="7"/>
      <c r="U21" s="6">
        <v>1832000</v>
      </c>
      <c r="V21" s="7"/>
      <c r="W21" s="7"/>
      <c r="X21" s="38"/>
    </row>
    <row r="22" spans="1:24" ht="35.25" customHeight="1">
      <c r="A22" s="35" t="s">
        <v>207</v>
      </c>
      <c r="B22" s="36"/>
      <c r="C22" s="60" t="s">
        <v>208</v>
      </c>
      <c r="D22" s="149"/>
      <c r="E22" s="149"/>
      <c r="F22" s="149"/>
      <c r="G22" s="150"/>
      <c r="H22" s="13"/>
      <c r="I22" s="14"/>
      <c r="J22" s="6"/>
      <c r="K22" s="13"/>
      <c r="L22" s="6"/>
      <c r="M22" s="6"/>
      <c r="N22" s="6"/>
      <c r="O22" s="6">
        <v>3217000</v>
      </c>
      <c r="P22" s="7"/>
      <c r="Q22" s="7"/>
      <c r="R22" s="6">
        <v>3217000</v>
      </c>
      <c r="S22" s="7"/>
      <c r="T22" s="7"/>
      <c r="U22" s="6">
        <v>3217000</v>
      </c>
      <c r="V22" s="7"/>
      <c r="W22" s="7"/>
      <c r="X22" s="38"/>
    </row>
    <row r="23" spans="1:24" ht="18" customHeight="1">
      <c r="A23" s="58" t="s">
        <v>25</v>
      </c>
      <c r="B23" s="93"/>
      <c r="C23" s="57" t="s">
        <v>26</v>
      </c>
      <c r="D23" s="97"/>
      <c r="E23" s="97"/>
      <c r="F23" s="97"/>
      <c r="G23" s="98"/>
      <c r="H23" s="51">
        <f>SUM(H24:I25)</f>
        <v>2200000</v>
      </c>
      <c r="I23" s="72"/>
      <c r="J23" s="6">
        <f>SUM(J24)</f>
        <v>2156441.5</v>
      </c>
      <c r="K23" s="13">
        <f t="shared" si="10"/>
        <v>98.02006818181819</v>
      </c>
      <c r="L23" s="6">
        <f>SUM(L24)</f>
        <v>2100000</v>
      </c>
      <c r="M23" s="6">
        <f>SUM(M24)</f>
        <v>2100000</v>
      </c>
      <c r="N23" s="6">
        <f>SUM(M23/L23*100)</f>
        <v>100</v>
      </c>
      <c r="O23" s="6">
        <f aca="true" t="shared" si="11" ref="O23:U23">SUM(O24)</f>
        <v>2150000</v>
      </c>
      <c r="P23" s="7">
        <f t="shared" si="9"/>
        <v>-6441.5</v>
      </c>
      <c r="Q23" s="7">
        <f t="shared" si="4"/>
        <v>50000</v>
      </c>
      <c r="R23" s="6">
        <f t="shared" si="11"/>
        <v>2200000</v>
      </c>
      <c r="S23" s="7">
        <f t="shared" si="5"/>
        <v>43558.5</v>
      </c>
      <c r="T23" s="7">
        <f t="shared" si="6"/>
        <v>100000</v>
      </c>
      <c r="U23" s="6">
        <f t="shared" si="11"/>
        <v>2200000</v>
      </c>
      <c r="V23" s="7">
        <f t="shared" si="7"/>
        <v>43558.5</v>
      </c>
      <c r="W23" s="7">
        <f t="shared" si="8"/>
        <v>100000</v>
      </c>
      <c r="X23" s="38"/>
    </row>
    <row r="24" spans="1:24" ht="38.25" customHeight="1">
      <c r="A24" s="99" t="s">
        <v>28</v>
      </c>
      <c r="B24" s="100"/>
      <c r="C24" s="60" t="s">
        <v>27</v>
      </c>
      <c r="D24" s="70"/>
      <c r="E24" s="70"/>
      <c r="F24" s="70"/>
      <c r="G24" s="71"/>
      <c r="H24" s="51">
        <v>2200000</v>
      </c>
      <c r="I24" s="72"/>
      <c r="J24" s="6">
        <v>2156441.5</v>
      </c>
      <c r="K24" s="13">
        <f t="shared" si="10"/>
        <v>98.02006818181819</v>
      </c>
      <c r="L24" s="6">
        <v>2100000</v>
      </c>
      <c r="M24" s="6">
        <v>2100000</v>
      </c>
      <c r="N24" s="6">
        <f>SUM(M24/L24*100)</f>
        <v>100</v>
      </c>
      <c r="O24" s="6">
        <v>2150000</v>
      </c>
      <c r="P24" s="7">
        <f t="shared" si="9"/>
        <v>-6441.5</v>
      </c>
      <c r="Q24" s="7">
        <f t="shared" si="4"/>
        <v>50000</v>
      </c>
      <c r="R24" s="6">
        <v>2200000</v>
      </c>
      <c r="S24" s="7">
        <f t="shared" si="5"/>
        <v>43558.5</v>
      </c>
      <c r="T24" s="7">
        <f t="shared" si="6"/>
        <v>100000</v>
      </c>
      <c r="U24" s="6">
        <v>2200000</v>
      </c>
      <c r="V24" s="7">
        <f t="shared" si="7"/>
        <v>43558.5</v>
      </c>
      <c r="W24" s="7">
        <f t="shared" si="8"/>
        <v>100000</v>
      </c>
      <c r="X24" s="38"/>
    </row>
    <row r="25" spans="1:24" ht="0" customHeight="1" hidden="1">
      <c r="A25" s="91" t="s">
        <v>30</v>
      </c>
      <c r="B25" s="92"/>
      <c r="C25" s="57" t="s">
        <v>29</v>
      </c>
      <c r="D25" s="97"/>
      <c r="E25" s="97"/>
      <c r="F25" s="97"/>
      <c r="G25" s="98"/>
      <c r="H25" s="51">
        <v>0</v>
      </c>
      <c r="I25" s="72"/>
      <c r="J25" s="17"/>
      <c r="K25" s="17"/>
      <c r="L25" s="6"/>
      <c r="M25" s="8"/>
      <c r="N25" s="8"/>
      <c r="O25" s="8"/>
      <c r="P25" s="7">
        <f t="shared" si="9"/>
        <v>0</v>
      </c>
      <c r="Q25" s="7">
        <f t="shared" si="4"/>
        <v>0</v>
      </c>
      <c r="R25" s="8"/>
      <c r="S25" s="7">
        <f t="shared" si="5"/>
        <v>0</v>
      </c>
      <c r="T25" s="7">
        <f t="shared" si="6"/>
        <v>0</v>
      </c>
      <c r="U25" s="8"/>
      <c r="V25" s="7">
        <f t="shared" si="7"/>
        <v>0</v>
      </c>
      <c r="W25" s="7">
        <f t="shared" si="8"/>
        <v>0</v>
      </c>
      <c r="X25" s="38"/>
    </row>
    <row r="26" spans="1:24" ht="48.75" customHeight="1">
      <c r="A26" s="91" t="s">
        <v>150</v>
      </c>
      <c r="B26" s="94"/>
      <c r="C26" s="57" t="s">
        <v>151</v>
      </c>
      <c r="D26" s="49"/>
      <c r="E26" s="49"/>
      <c r="F26" s="49"/>
      <c r="G26" s="50"/>
      <c r="H26" s="51"/>
      <c r="I26" s="52"/>
      <c r="J26" s="7">
        <f>SUM(J27)</f>
        <v>0</v>
      </c>
      <c r="K26" s="18"/>
      <c r="L26" s="6"/>
      <c r="M26" s="6"/>
      <c r="N26" s="6"/>
      <c r="O26" s="6"/>
      <c r="P26" s="7"/>
      <c r="Q26" s="7"/>
      <c r="R26" s="6"/>
      <c r="S26" s="7"/>
      <c r="T26" s="7"/>
      <c r="U26" s="6"/>
      <c r="V26" s="7"/>
      <c r="W26" s="7"/>
      <c r="X26" s="38"/>
    </row>
    <row r="27" spans="1:24" ht="39.75" customHeight="1">
      <c r="A27" s="91" t="s">
        <v>152</v>
      </c>
      <c r="B27" s="94"/>
      <c r="C27" s="57" t="s">
        <v>153</v>
      </c>
      <c r="D27" s="49"/>
      <c r="E27" s="49"/>
      <c r="F27" s="49"/>
      <c r="G27" s="50"/>
      <c r="H27" s="51"/>
      <c r="I27" s="52"/>
      <c r="J27" s="7"/>
      <c r="K27" s="17"/>
      <c r="L27" s="6"/>
      <c r="M27" s="6"/>
      <c r="N27" s="6"/>
      <c r="O27" s="8"/>
      <c r="P27" s="7"/>
      <c r="Q27" s="7"/>
      <c r="R27" s="8"/>
      <c r="S27" s="7"/>
      <c r="T27" s="7"/>
      <c r="U27" s="8"/>
      <c r="V27" s="7"/>
      <c r="W27" s="7"/>
      <c r="X27" s="38"/>
    </row>
    <row r="28" spans="1:24" ht="41.25" customHeight="1">
      <c r="A28" s="99" t="s">
        <v>31</v>
      </c>
      <c r="B28" s="100"/>
      <c r="C28" s="57" t="s">
        <v>32</v>
      </c>
      <c r="D28" s="97"/>
      <c r="E28" s="97"/>
      <c r="F28" s="97"/>
      <c r="G28" s="98"/>
      <c r="H28" s="51">
        <f>SUM(H29:I34)</f>
        <v>5743000</v>
      </c>
      <c r="I28" s="72"/>
      <c r="J28" s="6">
        <f>SUM(J29:J34)</f>
        <v>5890592.63</v>
      </c>
      <c r="K28" s="13">
        <f aca="true" t="shared" si="12" ref="K28:K44">SUM(J28/H28*100)</f>
        <v>102.56995699111961</v>
      </c>
      <c r="L28" s="6">
        <f>SUM(L30:L34)</f>
        <v>5750000</v>
      </c>
      <c r="M28" s="6">
        <f>SUM(M30:M34)</f>
        <v>5750000</v>
      </c>
      <c r="N28" s="6">
        <f>SUM(M28/L28*100)</f>
        <v>100</v>
      </c>
      <c r="O28" s="6">
        <f aca="true" t="shared" si="13" ref="O28:U28">SUM(O30:O34)</f>
        <v>5800000</v>
      </c>
      <c r="P28" s="7">
        <f t="shared" si="9"/>
        <v>-90592.62999999989</v>
      </c>
      <c r="Q28" s="7">
        <f t="shared" si="4"/>
        <v>50000</v>
      </c>
      <c r="R28" s="6">
        <f t="shared" si="13"/>
        <v>5850000</v>
      </c>
      <c r="S28" s="7">
        <f t="shared" si="5"/>
        <v>-40592.62999999989</v>
      </c>
      <c r="T28" s="7">
        <f t="shared" si="6"/>
        <v>100000</v>
      </c>
      <c r="U28" s="6">
        <f t="shared" si="13"/>
        <v>5900000</v>
      </c>
      <c r="V28" s="7">
        <f t="shared" si="7"/>
        <v>9407.370000000112</v>
      </c>
      <c r="W28" s="7">
        <f t="shared" si="8"/>
        <v>150000</v>
      </c>
      <c r="X28" s="38"/>
    </row>
    <row r="29" spans="1:24" ht="43.5" customHeight="1" hidden="1">
      <c r="A29" s="95" t="s">
        <v>88</v>
      </c>
      <c r="B29" s="96"/>
      <c r="C29" s="60" t="s">
        <v>89</v>
      </c>
      <c r="D29" s="70"/>
      <c r="E29" s="70"/>
      <c r="F29" s="70"/>
      <c r="G29" s="71"/>
      <c r="H29" s="106">
        <v>0</v>
      </c>
      <c r="I29" s="107"/>
      <c r="J29" s="18">
        <v>0</v>
      </c>
      <c r="K29" s="13" t="e">
        <f t="shared" si="12"/>
        <v>#DIV/0!</v>
      </c>
      <c r="L29" s="6"/>
      <c r="M29" s="8"/>
      <c r="N29" s="8"/>
      <c r="O29" s="8"/>
      <c r="P29" s="7">
        <f t="shared" si="9"/>
        <v>0</v>
      </c>
      <c r="Q29" s="7">
        <f t="shared" si="4"/>
        <v>0</v>
      </c>
      <c r="R29" s="8"/>
      <c r="S29" s="7">
        <f t="shared" si="5"/>
        <v>0</v>
      </c>
      <c r="T29" s="7">
        <f t="shared" si="6"/>
        <v>0</v>
      </c>
      <c r="U29" s="8"/>
      <c r="V29" s="7">
        <f t="shared" si="7"/>
        <v>0</v>
      </c>
      <c r="W29" s="7">
        <f t="shared" si="8"/>
        <v>0</v>
      </c>
      <c r="X29" s="38"/>
    </row>
    <row r="30" spans="1:24" ht="65.25" customHeight="1">
      <c r="A30" s="91" t="s">
        <v>103</v>
      </c>
      <c r="B30" s="92"/>
      <c r="C30" s="60" t="s">
        <v>104</v>
      </c>
      <c r="D30" s="70"/>
      <c r="E30" s="70"/>
      <c r="F30" s="70"/>
      <c r="G30" s="71"/>
      <c r="H30" s="51"/>
      <c r="I30" s="72"/>
      <c r="J30" s="6"/>
      <c r="K30" s="13"/>
      <c r="L30" s="6"/>
      <c r="M30" s="6"/>
      <c r="N30" s="6"/>
      <c r="O30" s="6">
        <v>0</v>
      </c>
      <c r="P30" s="7">
        <f t="shared" si="9"/>
        <v>0</v>
      </c>
      <c r="Q30" s="7">
        <f t="shared" si="4"/>
        <v>0</v>
      </c>
      <c r="R30" s="6"/>
      <c r="S30" s="7">
        <f t="shared" si="5"/>
        <v>0</v>
      </c>
      <c r="T30" s="7">
        <f t="shared" si="6"/>
        <v>0</v>
      </c>
      <c r="U30" s="6"/>
      <c r="V30" s="7">
        <f t="shared" si="7"/>
        <v>0</v>
      </c>
      <c r="W30" s="7">
        <f t="shared" si="8"/>
        <v>0</v>
      </c>
      <c r="X30" s="38"/>
    </row>
    <row r="31" spans="1:24" ht="78" customHeight="1">
      <c r="A31" s="99" t="s">
        <v>33</v>
      </c>
      <c r="B31" s="100"/>
      <c r="C31" s="60" t="s">
        <v>34</v>
      </c>
      <c r="D31" s="70"/>
      <c r="E31" s="70"/>
      <c r="F31" s="70"/>
      <c r="G31" s="71"/>
      <c r="H31" s="51">
        <v>5103000</v>
      </c>
      <c r="I31" s="72"/>
      <c r="J31" s="6">
        <v>5253475.12</v>
      </c>
      <c r="K31" s="13">
        <f t="shared" si="12"/>
        <v>102.94875798549872</v>
      </c>
      <c r="L31" s="6">
        <v>5100000</v>
      </c>
      <c r="M31" s="6">
        <v>5100000</v>
      </c>
      <c r="N31" s="6">
        <f>SUM(M31/L31*100)</f>
        <v>100</v>
      </c>
      <c r="O31" s="6">
        <v>5100000</v>
      </c>
      <c r="P31" s="7">
        <f t="shared" si="9"/>
        <v>-153475.1200000001</v>
      </c>
      <c r="Q31" s="7">
        <f t="shared" si="4"/>
        <v>0</v>
      </c>
      <c r="R31" s="6">
        <v>5100000</v>
      </c>
      <c r="S31" s="7">
        <f t="shared" si="5"/>
        <v>-153475.1200000001</v>
      </c>
      <c r="T31" s="7">
        <f t="shared" si="6"/>
        <v>0</v>
      </c>
      <c r="U31" s="6">
        <v>5100000</v>
      </c>
      <c r="V31" s="7">
        <f t="shared" si="7"/>
        <v>-153475.1200000001</v>
      </c>
      <c r="W31" s="7">
        <f t="shared" si="8"/>
        <v>0</v>
      </c>
      <c r="X31" s="38"/>
    </row>
    <row r="32" spans="1:24" ht="23.25" customHeight="1" hidden="1">
      <c r="A32" s="58" t="s">
        <v>35</v>
      </c>
      <c r="B32" s="93"/>
      <c r="C32" s="60" t="s">
        <v>36</v>
      </c>
      <c r="D32" s="70"/>
      <c r="E32" s="70"/>
      <c r="F32" s="70"/>
      <c r="G32" s="71"/>
      <c r="H32" s="56">
        <v>0</v>
      </c>
      <c r="I32" s="108"/>
      <c r="J32" s="17">
        <v>0</v>
      </c>
      <c r="K32" s="15" t="e">
        <f t="shared" si="12"/>
        <v>#DIV/0!</v>
      </c>
      <c r="L32" s="6"/>
      <c r="M32" s="8"/>
      <c r="N32" s="8"/>
      <c r="O32" s="8"/>
      <c r="P32" s="7">
        <f t="shared" si="9"/>
        <v>0</v>
      </c>
      <c r="Q32" s="7">
        <f t="shared" si="4"/>
        <v>0</v>
      </c>
      <c r="R32" s="8"/>
      <c r="S32" s="7">
        <f t="shared" si="5"/>
        <v>0</v>
      </c>
      <c r="T32" s="7">
        <f t="shared" si="6"/>
        <v>0</v>
      </c>
      <c r="U32" s="8"/>
      <c r="V32" s="7">
        <f t="shared" si="7"/>
        <v>0</v>
      </c>
      <c r="W32" s="7">
        <f t="shared" si="8"/>
        <v>0</v>
      </c>
      <c r="X32" s="38"/>
    </row>
    <row r="33" spans="1:24" ht="38.25" customHeight="1">
      <c r="A33" s="58" t="s">
        <v>157</v>
      </c>
      <c r="B33" s="59"/>
      <c r="C33" s="60" t="s">
        <v>158</v>
      </c>
      <c r="D33" s="49"/>
      <c r="E33" s="49"/>
      <c r="F33" s="49"/>
      <c r="G33" s="50"/>
      <c r="H33" s="56"/>
      <c r="I33" s="52"/>
      <c r="J33" s="17"/>
      <c r="K33" s="15" t="e">
        <f t="shared" si="12"/>
        <v>#DIV/0!</v>
      </c>
      <c r="L33" s="6"/>
      <c r="M33" s="8"/>
      <c r="N33" s="6"/>
      <c r="O33" s="8"/>
      <c r="P33" s="7">
        <f t="shared" si="9"/>
        <v>0</v>
      </c>
      <c r="Q33" s="7"/>
      <c r="R33" s="8"/>
      <c r="S33" s="7">
        <f t="shared" si="5"/>
        <v>0</v>
      </c>
      <c r="T33" s="7"/>
      <c r="U33" s="8"/>
      <c r="V33" s="7">
        <f t="shared" si="7"/>
        <v>0</v>
      </c>
      <c r="W33" s="7"/>
      <c r="X33" s="38"/>
    </row>
    <row r="34" spans="1:24" ht="75.75" customHeight="1">
      <c r="A34" s="99" t="s">
        <v>80</v>
      </c>
      <c r="B34" s="100"/>
      <c r="C34" s="60" t="s">
        <v>84</v>
      </c>
      <c r="D34" s="70"/>
      <c r="E34" s="70"/>
      <c r="F34" s="70"/>
      <c r="G34" s="71"/>
      <c r="H34" s="51">
        <v>640000</v>
      </c>
      <c r="I34" s="72"/>
      <c r="J34" s="6">
        <v>637117.51</v>
      </c>
      <c r="K34" s="13">
        <f t="shared" si="12"/>
        <v>99.5496109375</v>
      </c>
      <c r="L34" s="6">
        <v>650000</v>
      </c>
      <c r="M34" s="6">
        <v>650000</v>
      </c>
      <c r="N34" s="6">
        <f>SUM(M34/L34*100)</f>
        <v>100</v>
      </c>
      <c r="O34" s="6">
        <v>700000</v>
      </c>
      <c r="P34" s="7">
        <f t="shared" si="9"/>
        <v>62882.48999999999</v>
      </c>
      <c r="Q34" s="7">
        <f t="shared" si="4"/>
        <v>50000</v>
      </c>
      <c r="R34" s="6">
        <v>750000</v>
      </c>
      <c r="S34" s="7">
        <f t="shared" si="5"/>
        <v>112882.48999999999</v>
      </c>
      <c r="T34" s="7">
        <f t="shared" si="6"/>
        <v>100000</v>
      </c>
      <c r="U34" s="6">
        <v>800000</v>
      </c>
      <c r="V34" s="7">
        <f t="shared" si="7"/>
        <v>162882.49</v>
      </c>
      <c r="W34" s="7">
        <f t="shared" si="8"/>
        <v>150000</v>
      </c>
      <c r="X34" s="38"/>
    </row>
    <row r="35" spans="1:24" ht="24.75" customHeight="1">
      <c r="A35" s="58" t="s">
        <v>37</v>
      </c>
      <c r="B35" s="93"/>
      <c r="C35" s="57" t="s">
        <v>38</v>
      </c>
      <c r="D35" s="97"/>
      <c r="E35" s="97"/>
      <c r="F35" s="97"/>
      <c r="G35" s="98"/>
      <c r="H35" s="51">
        <f>SUM(H36)</f>
        <v>1728000</v>
      </c>
      <c r="I35" s="72"/>
      <c r="J35" s="6">
        <f>SUM(J36)</f>
        <v>1727073.65</v>
      </c>
      <c r="K35" s="13">
        <f t="shared" si="12"/>
        <v>99.9463917824074</v>
      </c>
      <c r="L35" s="6">
        <f>SUM(L36)</f>
        <v>1685000</v>
      </c>
      <c r="M35" s="6">
        <f>SUM(M36)</f>
        <v>1685000</v>
      </c>
      <c r="N35" s="6">
        <f>SUM(M35/L35*100)</f>
        <v>100</v>
      </c>
      <c r="O35" s="6">
        <f>SUM(O36)</f>
        <v>1610000</v>
      </c>
      <c r="P35" s="7">
        <f t="shared" si="9"/>
        <v>-117073.6499999999</v>
      </c>
      <c r="Q35" s="7">
        <f t="shared" si="4"/>
        <v>-75000</v>
      </c>
      <c r="R35" s="6">
        <f>SUM(R36)</f>
        <v>1610000</v>
      </c>
      <c r="S35" s="7">
        <f t="shared" si="5"/>
        <v>-117073.6499999999</v>
      </c>
      <c r="T35" s="7">
        <f t="shared" si="6"/>
        <v>-75000</v>
      </c>
      <c r="U35" s="6">
        <f>SUM(U36)</f>
        <v>1610000</v>
      </c>
      <c r="V35" s="7">
        <f t="shared" si="7"/>
        <v>-117073.6499999999</v>
      </c>
      <c r="W35" s="7">
        <f t="shared" si="8"/>
        <v>-75000</v>
      </c>
      <c r="X35" s="38"/>
    </row>
    <row r="36" spans="1:24" ht="12.75" customHeight="1">
      <c r="A36" s="99" t="s">
        <v>39</v>
      </c>
      <c r="B36" s="100"/>
      <c r="C36" s="60" t="s">
        <v>0</v>
      </c>
      <c r="D36" s="70"/>
      <c r="E36" s="70"/>
      <c r="F36" s="70"/>
      <c r="G36" s="71"/>
      <c r="H36" s="51">
        <v>1728000</v>
      </c>
      <c r="I36" s="72"/>
      <c r="J36" s="6">
        <v>1727073.65</v>
      </c>
      <c r="K36" s="13">
        <f t="shared" si="12"/>
        <v>99.9463917824074</v>
      </c>
      <c r="L36" s="6">
        <v>1685000</v>
      </c>
      <c r="M36" s="6">
        <v>1685000</v>
      </c>
      <c r="N36" s="6">
        <f>SUM(M36/L36*100)</f>
        <v>100</v>
      </c>
      <c r="O36" s="6">
        <v>1610000</v>
      </c>
      <c r="P36" s="7">
        <f t="shared" si="9"/>
        <v>-117073.6499999999</v>
      </c>
      <c r="Q36" s="7">
        <f t="shared" si="4"/>
        <v>-75000</v>
      </c>
      <c r="R36" s="6">
        <v>1610000</v>
      </c>
      <c r="S36" s="7">
        <f t="shared" si="5"/>
        <v>-117073.6499999999</v>
      </c>
      <c r="T36" s="7">
        <f t="shared" si="6"/>
        <v>-75000</v>
      </c>
      <c r="U36" s="6">
        <v>1610000</v>
      </c>
      <c r="V36" s="7">
        <f t="shared" si="7"/>
        <v>-117073.6499999999</v>
      </c>
      <c r="W36" s="7">
        <f t="shared" si="8"/>
        <v>-75000</v>
      </c>
      <c r="X36" s="38"/>
    </row>
    <row r="37" spans="1:24" ht="27" customHeight="1">
      <c r="A37" s="91" t="s">
        <v>55</v>
      </c>
      <c r="B37" s="92"/>
      <c r="C37" s="57" t="s">
        <v>56</v>
      </c>
      <c r="D37" s="97"/>
      <c r="E37" s="97"/>
      <c r="F37" s="97"/>
      <c r="G37" s="98"/>
      <c r="H37" s="51">
        <f>SUM(H38:I39)</f>
        <v>15000</v>
      </c>
      <c r="I37" s="72"/>
      <c r="J37" s="8">
        <f>SUM(J38:J39)</f>
        <v>15000</v>
      </c>
      <c r="K37" s="13">
        <f t="shared" si="12"/>
        <v>100</v>
      </c>
      <c r="L37" s="6">
        <f>SUM(L38)</f>
        <v>15000</v>
      </c>
      <c r="M37" s="6">
        <f>SUM(M38:M39)</f>
        <v>15000</v>
      </c>
      <c r="N37" s="6">
        <f>SUM(M37/L37*100)</f>
        <v>100</v>
      </c>
      <c r="O37" s="6">
        <f>SUM(O38:O39)</f>
        <v>15000</v>
      </c>
      <c r="P37" s="7">
        <f t="shared" si="9"/>
        <v>0</v>
      </c>
      <c r="Q37" s="7">
        <f t="shared" si="4"/>
        <v>0</v>
      </c>
      <c r="R37" s="6">
        <f>SUM(R38:R39)</f>
        <v>15000</v>
      </c>
      <c r="S37" s="7">
        <f t="shared" si="5"/>
        <v>0</v>
      </c>
      <c r="T37" s="7">
        <f t="shared" si="6"/>
        <v>0</v>
      </c>
      <c r="U37" s="6">
        <f>SUM(U38:U39)</f>
        <v>15000</v>
      </c>
      <c r="V37" s="7">
        <f t="shared" si="7"/>
        <v>0</v>
      </c>
      <c r="W37" s="7">
        <f t="shared" si="8"/>
        <v>0</v>
      </c>
      <c r="X37" s="38"/>
    </row>
    <row r="38" spans="1:24" ht="12.75" customHeight="1">
      <c r="A38" s="91" t="s">
        <v>57</v>
      </c>
      <c r="B38" s="92"/>
      <c r="C38" s="60" t="s">
        <v>58</v>
      </c>
      <c r="D38" s="70"/>
      <c r="E38" s="70"/>
      <c r="F38" s="70"/>
      <c r="G38" s="71"/>
      <c r="H38" s="51">
        <v>15000</v>
      </c>
      <c r="I38" s="72"/>
      <c r="J38" s="6">
        <v>15000</v>
      </c>
      <c r="K38" s="13">
        <f t="shared" si="12"/>
        <v>100</v>
      </c>
      <c r="L38" s="6">
        <v>15000</v>
      </c>
      <c r="M38" s="6">
        <v>15000</v>
      </c>
      <c r="N38" s="6">
        <f>SUM(M38/L38*100)</f>
        <v>100</v>
      </c>
      <c r="O38" s="6">
        <v>15000</v>
      </c>
      <c r="P38" s="7">
        <f t="shared" si="9"/>
        <v>0</v>
      </c>
      <c r="Q38" s="7">
        <f t="shared" si="4"/>
        <v>0</v>
      </c>
      <c r="R38" s="6">
        <v>15000</v>
      </c>
      <c r="S38" s="7">
        <f t="shared" si="5"/>
        <v>0</v>
      </c>
      <c r="T38" s="7">
        <f t="shared" si="6"/>
        <v>0</v>
      </c>
      <c r="U38" s="6">
        <v>15000</v>
      </c>
      <c r="V38" s="7">
        <f t="shared" si="7"/>
        <v>0</v>
      </c>
      <c r="W38" s="7">
        <f t="shared" si="8"/>
        <v>0</v>
      </c>
      <c r="X38" s="38"/>
    </row>
    <row r="39" spans="1:24" ht="12.75" customHeight="1">
      <c r="A39" s="95" t="s">
        <v>112</v>
      </c>
      <c r="B39" s="96"/>
      <c r="C39" s="60" t="s">
        <v>113</v>
      </c>
      <c r="D39" s="70"/>
      <c r="E39" s="70"/>
      <c r="F39" s="70"/>
      <c r="G39" s="71"/>
      <c r="H39" s="13"/>
      <c r="I39" s="14"/>
      <c r="J39" s="6"/>
      <c r="K39" s="13">
        <v>100</v>
      </c>
      <c r="L39" s="6">
        <v>0</v>
      </c>
      <c r="M39" s="6"/>
      <c r="N39" s="6">
        <v>0</v>
      </c>
      <c r="O39" s="6">
        <v>0</v>
      </c>
      <c r="P39" s="7">
        <f t="shared" si="9"/>
        <v>0</v>
      </c>
      <c r="Q39" s="7">
        <f t="shared" si="4"/>
        <v>0</v>
      </c>
      <c r="R39" s="6">
        <v>0</v>
      </c>
      <c r="S39" s="7">
        <f t="shared" si="5"/>
        <v>0</v>
      </c>
      <c r="T39" s="7">
        <f t="shared" si="6"/>
        <v>0</v>
      </c>
      <c r="U39" s="6">
        <v>0</v>
      </c>
      <c r="V39" s="7">
        <f t="shared" si="7"/>
        <v>0</v>
      </c>
      <c r="W39" s="7">
        <f t="shared" si="8"/>
        <v>0</v>
      </c>
      <c r="X39" s="38"/>
    </row>
    <row r="40" spans="1:24" ht="25.5" customHeight="1">
      <c r="A40" s="99" t="s">
        <v>40</v>
      </c>
      <c r="B40" s="100"/>
      <c r="C40" s="57" t="s">
        <v>41</v>
      </c>
      <c r="D40" s="97"/>
      <c r="E40" s="97"/>
      <c r="F40" s="97"/>
      <c r="G40" s="98"/>
      <c r="H40" s="51">
        <f>SUM(H41:I43)</f>
        <v>469000</v>
      </c>
      <c r="I40" s="72"/>
      <c r="J40" s="6">
        <f>SUM(J41:J43)</f>
        <v>468990.67</v>
      </c>
      <c r="K40" s="13">
        <f t="shared" si="12"/>
        <v>99.99801066098081</v>
      </c>
      <c r="L40" s="6">
        <f>SUM(L42:L43)</f>
        <v>2200000</v>
      </c>
      <c r="M40" s="6">
        <f>SUM(M42:M43)</f>
        <v>2200000</v>
      </c>
      <c r="N40" s="6">
        <f>SUM(M40/L40*100)</f>
        <v>100</v>
      </c>
      <c r="O40" s="6">
        <f>SUM(O42:O43)</f>
        <v>13200000</v>
      </c>
      <c r="P40" s="7">
        <f t="shared" si="9"/>
        <v>12731009.33</v>
      </c>
      <c r="Q40" s="7">
        <f t="shared" si="4"/>
        <v>11000000</v>
      </c>
      <c r="R40" s="6">
        <f>SUM(R42:R43)</f>
        <v>1200000</v>
      </c>
      <c r="S40" s="7">
        <f t="shared" si="5"/>
        <v>731009.3300000001</v>
      </c>
      <c r="T40" s="7">
        <f t="shared" si="6"/>
        <v>-1000000</v>
      </c>
      <c r="U40" s="6">
        <f>SUM(U42:U43)</f>
        <v>1800000</v>
      </c>
      <c r="V40" s="7">
        <f t="shared" si="7"/>
        <v>1331009.33</v>
      </c>
      <c r="W40" s="7">
        <f t="shared" si="8"/>
        <v>-400000</v>
      </c>
      <c r="X40" s="38"/>
    </row>
    <row r="41" spans="1:24" ht="65.25" customHeight="1" hidden="1">
      <c r="A41" s="91" t="s">
        <v>42</v>
      </c>
      <c r="B41" s="92"/>
      <c r="C41" s="60" t="s">
        <v>85</v>
      </c>
      <c r="D41" s="70"/>
      <c r="E41" s="70"/>
      <c r="F41" s="70"/>
      <c r="G41" s="71"/>
      <c r="H41" s="51">
        <v>0</v>
      </c>
      <c r="I41" s="72"/>
      <c r="J41" s="6">
        <v>0</v>
      </c>
      <c r="K41" s="13" t="e">
        <f t="shared" si="12"/>
        <v>#DIV/0!</v>
      </c>
      <c r="L41" s="6"/>
      <c r="M41" s="8"/>
      <c r="N41" s="8"/>
      <c r="O41" s="8"/>
      <c r="P41" s="7">
        <f t="shared" si="9"/>
        <v>0</v>
      </c>
      <c r="Q41" s="7">
        <f t="shared" si="4"/>
        <v>0</v>
      </c>
      <c r="R41" s="8"/>
      <c r="S41" s="7">
        <f t="shared" si="5"/>
        <v>0</v>
      </c>
      <c r="T41" s="7">
        <f t="shared" si="6"/>
        <v>0</v>
      </c>
      <c r="U41" s="8"/>
      <c r="V41" s="7">
        <f t="shared" si="7"/>
        <v>0</v>
      </c>
      <c r="W41" s="7">
        <f t="shared" si="8"/>
        <v>0</v>
      </c>
      <c r="X41" s="38"/>
    </row>
    <row r="42" spans="1:24" ht="83.25" customHeight="1">
      <c r="A42" s="91" t="s">
        <v>42</v>
      </c>
      <c r="B42" s="94"/>
      <c r="C42" s="60" t="s">
        <v>85</v>
      </c>
      <c r="D42" s="49"/>
      <c r="E42" s="49"/>
      <c r="F42" s="49"/>
      <c r="G42" s="50"/>
      <c r="H42" s="104"/>
      <c r="I42" s="105"/>
      <c r="J42" s="6"/>
      <c r="K42" s="13" t="e">
        <f>SUM(J42/H42*100)</f>
        <v>#DIV/0!</v>
      </c>
      <c r="L42" s="6">
        <v>2000000</v>
      </c>
      <c r="M42" s="6">
        <v>2000000</v>
      </c>
      <c r="N42" s="6">
        <f>SUM(M42/L42*100)</f>
        <v>100</v>
      </c>
      <c r="O42" s="6">
        <v>13000000</v>
      </c>
      <c r="P42" s="7">
        <f t="shared" si="9"/>
        <v>13000000</v>
      </c>
      <c r="Q42" s="7">
        <f t="shared" si="4"/>
        <v>11000000</v>
      </c>
      <c r="R42" s="6">
        <v>1000000</v>
      </c>
      <c r="S42" s="7">
        <f t="shared" si="5"/>
        <v>1000000</v>
      </c>
      <c r="T42" s="7">
        <f t="shared" si="6"/>
        <v>-1000000</v>
      </c>
      <c r="U42" s="6">
        <v>1600000</v>
      </c>
      <c r="V42" s="7">
        <f t="shared" si="7"/>
        <v>1600000</v>
      </c>
      <c r="W42" s="7">
        <f t="shared" si="8"/>
        <v>-400000</v>
      </c>
      <c r="X42" s="38"/>
    </row>
    <row r="43" spans="1:24" ht="48.75" customHeight="1">
      <c r="A43" s="91" t="s">
        <v>43</v>
      </c>
      <c r="B43" s="92"/>
      <c r="C43" s="60" t="s">
        <v>44</v>
      </c>
      <c r="D43" s="70"/>
      <c r="E43" s="70"/>
      <c r="F43" s="70"/>
      <c r="G43" s="71"/>
      <c r="H43" s="51">
        <v>469000</v>
      </c>
      <c r="I43" s="72"/>
      <c r="J43" s="6">
        <v>468990.67</v>
      </c>
      <c r="K43" s="13">
        <f t="shared" si="12"/>
        <v>99.99801066098081</v>
      </c>
      <c r="L43" s="6">
        <v>200000</v>
      </c>
      <c r="M43" s="6">
        <v>200000</v>
      </c>
      <c r="N43" s="6">
        <f>SUM(M43/L43*100)</f>
        <v>100</v>
      </c>
      <c r="O43" s="6">
        <v>200000</v>
      </c>
      <c r="P43" s="7">
        <f t="shared" si="9"/>
        <v>-268990.67</v>
      </c>
      <c r="Q43" s="7">
        <f t="shared" si="4"/>
        <v>0</v>
      </c>
      <c r="R43" s="6">
        <v>200000</v>
      </c>
      <c r="S43" s="7">
        <f t="shared" si="5"/>
        <v>-268990.67</v>
      </c>
      <c r="T43" s="7">
        <f t="shared" si="6"/>
        <v>0</v>
      </c>
      <c r="U43" s="6">
        <v>200000</v>
      </c>
      <c r="V43" s="7">
        <f t="shared" si="7"/>
        <v>-268990.67</v>
      </c>
      <c r="W43" s="7">
        <f t="shared" si="8"/>
        <v>0</v>
      </c>
      <c r="X43" s="38"/>
    </row>
    <row r="44" spans="1:24" ht="33.75" customHeight="1">
      <c r="A44" s="91" t="s">
        <v>45</v>
      </c>
      <c r="B44" s="92"/>
      <c r="C44" s="57" t="s">
        <v>46</v>
      </c>
      <c r="D44" s="97"/>
      <c r="E44" s="97"/>
      <c r="F44" s="97"/>
      <c r="G44" s="98"/>
      <c r="H44" s="51">
        <v>404716</v>
      </c>
      <c r="I44" s="72"/>
      <c r="J44" s="6">
        <v>397866.77</v>
      </c>
      <c r="K44" s="13">
        <f t="shared" si="12"/>
        <v>98.30764536119155</v>
      </c>
      <c r="L44" s="6">
        <v>437000</v>
      </c>
      <c r="M44" s="6">
        <v>437000</v>
      </c>
      <c r="N44" s="6">
        <f>SUM(M44/L44*100)</f>
        <v>100</v>
      </c>
      <c r="O44" s="6">
        <v>190000</v>
      </c>
      <c r="P44" s="7">
        <f>SUM(O44-J44)</f>
        <v>-207866.77000000002</v>
      </c>
      <c r="Q44" s="7">
        <f t="shared" si="4"/>
        <v>-247000</v>
      </c>
      <c r="R44" s="6">
        <v>195000</v>
      </c>
      <c r="S44" s="7">
        <f t="shared" si="5"/>
        <v>-202866.77000000002</v>
      </c>
      <c r="T44" s="7">
        <f t="shared" si="6"/>
        <v>-242000</v>
      </c>
      <c r="U44" s="6">
        <v>200000</v>
      </c>
      <c r="V44" s="7">
        <f t="shared" si="7"/>
        <v>-197866.77000000002</v>
      </c>
      <c r="W44" s="7">
        <f t="shared" si="8"/>
        <v>-237000</v>
      </c>
      <c r="X44" s="38"/>
    </row>
    <row r="45" spans="1:24" ht="15" customHeight="1" hidden="1">
      <c r="A45" s="33" t="s">
        <v>75</v>
      </c>
      <c r="B45" s="34"/>
      <c r="C45" s="57" t="s">
        <v>76</v>
      </c>
      <c r="D45" s="97"/>
      <c r="E45" s="97"/>
      <c r="F45" s="97"/>
      <c r="G45" s="98"/>
      <c r="H45" s="106">
        <f>SUM(H46:I47)</f>
        <v>0</v>
      </c>
      <c r="I45" s="107"/>
      <c r="J45" s="6">
        <f>SUM(J46:J47)</f>
        <v>0</v>
      </c>
      <c r="K45" s="13">
        <v>0</v>
      </c>
      <c r="L45" s="6"/>
      <c r="M45" s="8"/>
      <c r="N45" s="8"/>
      <c r="O45" s="8"/>
      <c r="P45" s="7">
        <f t="shared" si="9"/>
        <v>0</v>
      </c>
      <c r="Q45" s="7">
        <f t="shared" si="4"/>
        <v>0</v>
      </c>
      <c r="R45" s="8"/>
      <c r="S45" s="7">
        <f t="shared" si="5"/>
        <v>0</v>
      </c>
      <c r="T45" s="7">
        <f t="shared" si="6"/>
        <v>0</v>
      </c>
      <c r="U45" s="8"/>
      <c r="V45" s="7">
        <f t="shared" si="7"/>
        <v>0</v>
      </c>
      <c r="W45" s="7">
        <f t="shared" si="8"/>
        <v>0</v>
      </c>
      <c r="X45" s="38"/>
    </row>
    <row r="46" spans="1:24" ht="14.25" customHeight="1" hidden="1">
      <c r="A46" s="46" t="s">
        <v>86</v>
      </c>
      <c r="B46" s="73"/>
      <c r="C46" s="57" t="s">
        <v>87</v>
      </c>
      <c r="D46" s="97"/>
      <c r="E46" s="97"/>
      <c r="F46" s="97"/>
      <c r="G46" s="98"/>
      <c r="H46" s="106">
        <v>0</v>
      </c>
      <c r="I46" s="107"/>
      <c r="J46" s="6">
        <v>0</v>
      </c>
      <c r="K46" s="13">
        <v>0</v>
      </c>
      <c r="L46" s="6"/>
      <c r="M46" s="8"/>
      <c r="N46" s="8"/>
      <c r="O46" s="8"/>
      <c r="P46" s="7">
        <f t="shared" si="9"/>
        <v>0</v>
      </c>
      <c r="Q46" s="7">
        <f t="shared" si="4"/>
        <v>0</v>
      </c>
      <c r="R46" s="8"/>
      <c r="S46" s="7">
        <f t="shared" si="5"/>
        <v>0</v>
      </c>
      <c r="T46" s="7">
        <f t="shared" si="6"/>
        <v>0</v>
      </c>
      <c r="U46" s="8"/>
      <c r="V46" s="7">
        <f t="shared" si="7"/>
        <v>0</v>
      </c>
      <c r="W46" s="7">
        <f t="shared" si="8"/>
        <v>0</v>
      </c>
      <c r="X46" s="38"/>
    </row>
    <row r="47" spans="1:24" ht="14.25" customHeight="1" hidden="1">
      <c r="A47" s="58" t="s">
        <v>77</v>
      </c>
      <c r="B47" s="93"/>
      <c r="C47" s="60" t="s">
        <v>78</v>
      </c>
      <c r="D47" s="70"/>
      <c r="E47" s="70"/>
      <c r="F47" s="70"/>
      <c r="G47" s="71"/>
      <c r="H47" s="51">
        <v>0</v>
      </c>
      <c r="I47" s="72"/>
      <c r="J47" s="18">
        <v>0</v>
      </c>
      <c r="K47" s="17">
        <v>0</v>
      </c>
      <c r="L47" s="6"/>
      <c r="M47" s="8"/>
      <c r="N47" s="8"/>
      <c r="O47" s="8"/>
      <c r="P47" s="7">
        <f t="shared" si="9"/>
        <v>0</v>
      </c>
      <c r="Q47" s="7">
        <f t="shared" si="4"/>
        <v>0</v>
      </c>
      <c r="R47" s="8"/>
      <c r="S47" s="7">
        <f t="shared" si="5"/>
        <v>0</v>
      </c>
      <c r="T47" s="7">
        <f t="shared" si="6"/>
        <v>0</v>
      </c>
      <c r="U47" s="8"/>
      <c r="V47" s="7">
        <f t="shared" si="7"/>
        <v>0</v>
      </c>
      <c r="W47" s="7">
        <f t="shared" si="8"/>
        <v>0</v>
      </c>
      <c r="X47" s="38"/>
    </row>
    <row r="48" spans="1:24" ht="14.25" customHeight="1">
      <c r="A48" s="58" t="s">
        <v>175</v>
      </c>
      <c r="B48" s="59"/>
      <c r="C48" s="60" t="s">
        <v>176</v>
      </c>
      <c r="D48" s="49"/>
      <c r="E48" s="49"/>
      <c r="F48" s="49"/>
      <c r="G48" s="50"/>
      <c r="H48" s="140" t="s">
        <v>177</v>
      </c>
      <c r="I48" s="141"/>
      <c r="J48" s="7">
        <v>8480.42</v>
      </c>
      <c r="K48" s="17"/>
      <c r="L48" s="6"/>
      <c r="M48" s="8"/>
      <c r="N48" s="8"/>
      <c r="O48" s="8"/>
      <c r="P48" s="7">
        <f t="shared" si="9"/>
        <v>-8480.42</v>
      </c>
      <c r="Q48" s="7"/>
      <c r="R48" s="8"/>
      <c r="S48" s="7">
        <f t="shared" si="5"/>
        <v>-8480.42</v>
      </c>
      <c r="T48" s="7"/>
      <c r="U48" s="8"/>
      <c r="V48" s="7">
        <f t="shared" si="7"/>
        <v>-8480.42</v>
      </c>
      <c r="W48" s="7"/>
      <c r="X48" s="38"/>
    </row>
    <row r="49" spans="1:24" ht="15.75" customHeight="1">
      <c r="A49" s="58" t="s">
        <v>47</v>
      </c>
      <c r="B49" s="93"/>
      <c r="C49" s="129" t="s">
        <v>48</v>
      </c>
      <c r="D49" s="130"/>
      <c r="E49" s="130"/>
      <c r="F49" s="130"/>
      <c r="G49" s="131"/>
      <c r="H49" s="102">
        <f>SUM(H51+H57+H64+H87+H122+H54)</f>
        <v>322160820.68</v>
      </c>
      <c r="I49" s="103"/>
      <c r="J49" s="4">
        <f>SUM(J53+J57+J64+J87+J122+J54+J56)</f>
        <v>320233233.33000004</v>
      </c>
      <c r="K49" s="19">
        <f aca="true" t="shared" si="14" ref="K49:K57">SUM(J49/H49*100)</f>
        <v>99.40166922038152</v>
      </c>
      <c r="L49" s="4">
        <f>SUM(L51+L57+L64+L87+L122)</f>
        <v>407678544.68</v>
      </c>
      <c r="M49" s="4">
        <f>SUM(M51+M57+M64+M87+M122)</f>
        <v>407678544.68</v>
      </c>
      <c r="N49" s="4">
        <f>SUM(M49/L49*100)</f>
        <v>100</v>
      </c>
      <c r="O49" s="4">
        <f>SUM(O54+O63+O64+O89+O90+O91+O92+O96+O98+O99+O119+O121+O122+O56)</f>
        <v>440909288.05999994</v>
      </c>
      <c r="P49" s="5">
        <f t="shared" si="9"/>
        <v>120676054.7299999</v>
      </c>
      <c r="Q49" s="5">
        <f t="shared" si="4"/>
        <v>33230743.379999936</v>
      </c>
      <c r="R49" s="4">
        <f>SUM(R63+R64+R89+R90+R91+R92+R96+R98+R99+R119+R121+R122)</f>
        <v>384867920.72</v>
      </c>
      <c r="S49" s="5">
        <f t="shared" si="5"/>
        <v>64634687.389999986</v>
      </c>
      <c r="T49" s="5">
        <f t="shared" si="6"/>
        <v>-22810623.95999998</v>
      </c>
      <c r="U49" s="4">
        <f>SUM(U63+U64+U89+U90+U91+U92+U96+U98+U99+U119+U121+U122)</f>
        <v>390702444.49</v>
      </c>
      <c r="V49" s="5">
        <f t="shared" si="7"/>
        <v>70469211.15999997</v>
      </c>
      <c r="W49" s="5">
        <f t="shared" si="8"/>
        <v>-16976100.189999998</v>
      </c>
      <c r="X49" s="38"/>
    </row>
    <row r="50" spans="1:24" ht="27" customHeight="1">
      <c r="A50" s="46" t="s">
        <v>49</v>
      </c>
      <c r="B50" s="73"/>
      <c r="C50" s="57" t="s">
        <v>2</v>
      </c>
      <c r="D50" s="97"/>
      <c r="E50" s="97"/>
      <c r="F50" s="97"/>
      <c r="G50" s="98"/>
      <c r="H50" s="102">
        <f>SUM(H49)</f>
        <v>322160820.68</v>
      </c>
      <c r="I50" s="103"/>
      <c r="J50" s="20">
        <f>SUM(J49)</f>
        <v>320233233.33000004</v>
      </c>
      <c r="K50" s="19">
        <f t="shared" si="14"/>
        <v>99.40166922038152</v>
      </c>
      <c r="L50" s="4">
        <f>SUM(L49)</f>
        <v>407678544.68</v>
      </c>
      <c r="M50" s="4">
        <f>SUM(M49)</f>
        <v>407678544.68</v>
      </c>
      <c r="N50" s="4">
        <f>SUM(M50/L50*100)</f>
        <v>100</v>
      </c>
      <c r="O50" s="4">
        <f>SUM(O49)</f>
        <v>440909288.05999994</v>
      </c>
      <c r="P50" s="5">
        <f t="shared" si="9"/>
        <v>120676054.7299999</v>
      </c>
      <c r="Q50" s="5">
        <f t="shared" si="4"/>
        <v>33230743.379999936</v>
      </c>
      <c r="R50" s="4">
        <f>SUM(R49)</f>
        <v>384867920.72</v>
      </c>
      <c r="S50" s="5">
        <f t="shared" si="5"/>
        <v>64634687.389999986</v>
      </c>
      <c r="T50" s="5">
        <f t="shared" si="6"/>
        <v>-22810623.95999998</v>
      </c>
      <c r="U50" s="4">
        <f>SUM(U51,U57,U87,U122,U129:U129)</f>
        <v>385469576.49</v>
      </c>
      <c r="V50" s="5">
        <f t="shared" si="7"/>
        <v>65236343.15999997</v>
      </c>
      <c r="W50" s="5">
        <f t="shared" si="8"/>
        <v>-22208968.189999998</v>
      </c>
      <c r="X50" s="38"/>
    </row>
    <row r="51" spans="1:24" ht="25.5" customHeight="1">
      <c r="A51" s="46" t="s">
        <v>130</v>
      </c>
      <c r="B51" s="73"/>
      <c r="C51" s="57" t="s">
        <v>4</v>
      </c>
      <c r="D51" s="97"/>
      <c r="E51" s="97"/>
      <c r="F51" s="97"/>
      <c r="G51" s="98"/>
      <c r="H51" s="102">
        <f>SUM(H53+H56)</f>
        <v>13156525.94</v>
      </c>
      <c r="I51" s="103"/>
      <c r="J51" s="4">
        <f>SUM(J53+J56)</f>
        <v>13156525.94</v>
      </c>
      <c r="K51" s="13">
        <f t="shared" si="14"/>
        <v>100</v>
      </c>
      <c r="L51" s="4">
        <f>SUM(L53:L56)</f>
        <v>60158490.46</v>
      </c>
      <c r="M51" s="4">
        <f>SUM(M53:M56)</f>
        <v>60158490.46</v>
      </c>
      <c r="N51" s="6">
        <f>SUM(M51/L51*100)</f>
        <v>100</v>
      </c>
      <c r="O51" s="4">
        <f aca="true" t="shared" si="15" ref="O51:U51">SUM(O53)</f>
        <v>0</v>
      </c>
      <c r="P51" s="7">
        <f t="shared" si="9"/>
        <v>-13156525.94</v>
      </c>
      <c r="Q51" s="7">
        <f t="shared" si="4"/>
        <v>-60158490.46</v>
      </c>
      <c r="R51" s="4">
        <f t="shared" si="15"/>
        <v>0</v>
      </c>
      <c r="S51" s="7">
        <f t="shared" si="5"/>
        <v>-13156525.94</v>
      </c>
      <c r="T51" s="7">
        <f t="shared" si="6"/>
        <v>-60158490.46</v>
      </c>
      <c r="U51" s="4">
        <f t="shared" si="15"/>
        <v>0</v>
      </c>
      <c r="V51" s="7">
        <f t="shared" si="7"/>
        <v>-13156525.94</v>
      </c>
      <c r="W51" s="7">
        <f t="shared" si="8"/>
        <v>-60158490.46</v>
      </c>
      <c r="X51" s="38"/>
    </row>
    <row r="52" spans="1:24" ht="18" customHeight="1" hidden="1">
      <c r="A52" s="46" t="s">
        <v>50</v>
      </c>
      <c r="B52" s="73"/>
      <c r="C52" s="48" t="s">
        <v>5</v>
      </c>
      <c r="D52" s="74"/>
      <c r="E52" s="74"/>
      <c r="F52" s="74"/>
      <c r="G52" s="75"/>
      <c r="H52" s="51">
        <v>0</v>
      </c>
      <c r="I52" s="72"/>
      <c r="J52" s="6"/>
      <c r="K52" s="13" t="e">
        <f t="shared" si="14"/>
        <v>#DIV/0!</v>
      </c>
      <c r="L52" s="6"/>
      <c r="M52" s="8"/>
      <c r="N52" s="8"/>
      <c r="O52" s="8"/>
      <c r="P52" s="7">
        <f t="shared" si="9"/>
        <v>0</v>
      </c>
      <c r="Q52" s="7">
        <f t="shared" si="4"/>
        <v>0</v>
      </c>
      <c r="R52" s="8"/>
      <c r="S52" s="7">
        <f t="shared" si="5"/>
        <v>0</v>
      </c>
      <c r="T52" s="7">
        <f t="shared" si="6"/>
        <v>0</v>
      </c>
      <c r="U52" s="8"/>
      <c r="V52" s="7">
        <f t="shared" si="7"/>
        <v>0</v>
      </c>
      <c r="W52" s="7">
        <f t="shared" si="8"/>
        <v>0</v>
      </c>
      <c r="X52" s="38"/>
    </row>
    <row r="53" spans="1:24" ht="44.25" customHeight="1">
      <c r="A53" s="46" t="s">
        <v>129</v>
      </c>
      <c r="B53" s="73"/>
      <c r="C53" s="57" t="s">
        <v>14</v>
      </c>
      <c r="D53" s="97"/>
      <c r="E53" s="97"/>
      <c r="F53" s="97"/>
      <c r="G53" s="98"/>
      <c r="H53" s="51">
        <v>12164300</v>
      </c>
      <c r="I53" s="72"/>
      <c r="J53" s="6">
        <v>12164300</v>
      </c>
      <c r="K53" s="13">
        <f t="shared" si="14"/>
        <v>100</v>
      </c>
      <c r="L53" s="6">
        <v>30252979.46</v>
      </c>
      <c r="M53" s="6">
        <v>30252979.46</v>
      </c>
      <c r="N53" s="6">
        <f>SUM(M53/L53*100)</f>
        <v>100</v>
      </c>
      <c r="O53" s="6"/>
      <c r="P53" s="7">
        <f t="shared" si="9"/>
        <v>-12164300</v>
      </c>
      <c r="Q53" s="7">
        <f t="shared" si="4"/>
        <v>-30252979.46</v>
      </c>
      <c r="R53" s="6"/>
      <c r="S53" s="7">
        <f t="shared" si="5"/>
        <v>-12164300</v>
      </c>
      <c r="T53" s="7">
        <f t="shared" si="6"/>
        <v>-30252979.46</v>
      </c>
      <c r="U53" s="6"/>
      <c r="V53" s="7">
        <f t="shared" si="7"/>
        <v>-12164300</v>
      </c>
      <c r="W53" s="7">
        <f t="shared" si="8"/>
        <v>-30252979.46</v>
      </c>
      <c r="X53" s="38"/>
    </row>
    <row r="54" spans="1:24" ht="44.25" customHeight="1">
      <c r="A54" s="35" t="s">
        <v>194</v>
      </c>
      <c r="B54" s="36"/>
      <c r="C54" s="146" t="s">
        <v>195</v>
      </c>
      <c r="D54" s="147"/>
      <c r="E54" s="147"/>
      <c r="F54" s="147"/>
      <c r="G54" s="148"/>
      <c r="H54" s="51">
        <v>2667392.93</v>
      </c>
      <c r="I54" s="52"/>
      <c r="J54" s="6">
        <v>2667392.93</v>
      </c>
      <c r="K54" s="13">
        <f>SUM(J54/H54*100)</f>
        <v>100</v>
      </c>
      <c r="L54" s="6"/>
      <c r="M54" s="6"/>
      <c r="N54" s="6"/>
      <c r="O54" s="6">
        <v>23924000</v>
      </c>
      <c r="P54" s="7"/>
      <c r="Q54" s="7"/>
      <c r="R54" s="6"/>
      <c r="S54" s="7"/>
      <c r="T54" s="7"/>
      <c r="U54" s="6"/>
      <c r="V54" s="7"/>
      <c r="W54" s="7"/>
      <c r="X54" s="38"/>
    </row>
    <row r="55" spans="1:24" ht="44.25" customHeight="1">
      <c r="A55" s="35" t="s">
        <v>196</v>
      </c>
      <c r="B55" s="36"/>
      <c r="C55" s="146" t="s">
        <v>197</v>
      </c>
      <c r="D55" s="149"/>
      <c r="E55" s="149"/>
      <c r="F55" s="149"/>
      <c r="G55" s="150"/>
      <c r="H55" s="13"/>
      <c r="I55" s="41"/>
      <c r="J55" s="6"/>
      <c r="K55" s="13"/>
      <c r="L55" s="6">
        <v>29905511</v>
      </c>
      <c r="M55" s="6">
        <v>29905511</v>
      </c>
      <c r="N55" s="7">
        <f>SUM(M55/L55*100)</f>
        <v>100</v>
      </c>
      <c r="O55" s="6"/>
      <c r="P55" s="7"/>
      <c r="Q55" s="7"/>
      <c r="R55" s="6"/>
      <c r="S55" s="7"/>
      <c r="T55" s="7"/>
      <c r="U55" s="6"/>
      <c r="V55" s="7"/>
      <c r="W55" s="7"/>
      <c r="X55" s="38"/>
    </row>
    <row r="56" spans="1:24" ht="87.75" customHeight="1">
      <c r="A56" s="46" t="s">
        <v>170</v>
      </c>
      <c r="B56" s="73"/>
      <c r="C56" s="48" t="s">
        <v>171</v>
      </c>
      <c r="D56" s="74"/>
      <c r="E56" s="74"/>
      <c r="F56" s="74"/>
      <c r="G56" s="75"/>
      <c r="H56" s="51">
        <v>992225.94</v>
      </c>
      <c r="I56" s="72"/>
      <c r="J56" s="6">
        <v>992225.94</v>
      </c>
      <c r="K56" s="13">
        <f>SUM(J56/H56*100)</f>
        <v>100</v>
      </c>
      <c r="L56" s="6"/>
      <c r="M56" s="6"/>
      <c r="N56" s="7">
        <v>100</v>
      </c>
      <c r="O56" s="6">
        <v>1968322.34</v>
      </c>
      <c r="P56" s="7">
        <f t="shared" si="9"/>
        <v>976096.4000000001</v>
      </c>
      <c r="Q56" s="7">
        <f t="shared" si="4"/>
        <v>1968322.34</v>
      </c>
      <c r="R56" s="6"/>
      <c r="S56" s="7">
        <f t="shared" si="5"/>
        <v>-992225.94</v>
      </c>
      <c r="T56" s="7">
        <f t="shared" si="6"/>
        <v>0</v>
      </c>
      <c r="U56" s="6"/>
      <c r="V56" s="7">
        <f t="shared" si="7"/>
        <v>-992225.94</v>
      </c>
      <c r="W56" s="7">
        <f t="shared" si="8"/>
        <v>0</v>
      </c>
      <c r="X56" s="38"/>
    </row>
    <row r="57" spans="1:24" ht="30" customHeight="1">
      <c r="A57" s="46" t="s">
        <v>131</v>
      </c>
      <c r="B57" s="73"/>
      <c r="C57" s="57" t="s">
        <v>12</v>
      </c>
      <c r="D57" s="97"/>
      <c r="E57" s="97"/>
      <c r="F57" s="97"/>
      <c r="G57" s="98"/>
      <c r="H57" s="102">
        <f>SUM(H58+H59+H60+H61+H62+H63)</f>
        <v>1400363.64</v>
      </c>
      <c r="I57" s="103"/>
      <c r="J57" s="4">
        <f>SUM(J58+J59+J60+J61+J62+J63)</f>
        <v>1400363.64</v>
      </c>
      <c r="K57" s="19">
        <f t="shared" si="14"/>
        <v>100</v>
      </c>
      <c r="L57" s="4">
        <f>SUM(L63)</f>
        <v>1418350</v>
      </c>
      <c r="M57" s="4">
        <f>SUM(M63)</f>
        <v>1418350</v>
      </c>
      <c r="N57" s="4">
        <f>SUM(M57/L57*100)</f>
        <v>100</v>
      </c>
      <c r="O57" s="4">
        <f>SUM(O63+O64)</f>
        <v>45364278.2</v>
      </c>
      <c r="P57" s="5">
        <f t="shared" si="9"/>
        <v>43963914.56</v>
      </c>
      <c r="Q57" s="5">
        <f t="shared" si="4"/>
        <v>43945928.2</v>
      </c>
      <c r="R57" s="4">
        <f>SUM(R63+R64)</f>
        <v>21726503.6</v>
      </c>
      <c r="S57" s="5">
        <f t="shared" si="5"/>
        <v>20326139.96</v>
      </c>
      <c r="T57" s="5">
        <f t="shared" si="6"/>
        <v>20308153.6</v>
      </c>
      <c r="U57" s="4">
        <f>SUM(U63+U64+U62)</f>
        <v>12632549.510000002</v>
      </c>
      <c r="V57" s="5">
        <f t="shared" si="7"/>
        <v>11232185.870000001</v>
      </c>
      <c r="W57" s="5">
        <f t="shared" si="8"/>
        <v>11214199.510000002</v>
      </c>
      <c r="X57" s="38"/>
    </row>
    <row r="58" spans="1:24" ht="98.25" customHeight="1">
      <c r="A58" s="61" t="s">
        <v>114</v>
      </c>
      <c r="B58" s="62"/>
      <c r="C58" s="48" t="s">
        <v>115</v>
      </c>
      <c r="D58" s="74"/>
      <c r="E58" s="74"/>
      <c r="F58" s="74"/>
      <c r="G58" s="75"/>
      <c r="H58" s="51"/>
      <c r="I58" s="72"/>
      <c r="J58" s="6"/>
      <c r="K58" s="13">
        <v>0</v>
      </c>
      <c r="L58" s="6"/>
      <c r="M58" s="6"/>
      <c r="N58" s="6"/>
      <c r="O58" s="6"/>
      <c r="P58" s="7">
        <f t="shared" si="9"/>
        <v>0</v>
      </c>
      <c r="Q58" s="7">
        <f t="shared" si="4"/>
        <v>0</v>
      </c>
      <c r="R58" s="6"/>
      <c r="S58" s="7">
        <f t="shared" si="5"/>
        <v>0</v>
      </c>
      <c r="T58" s="7">
        <f t="shared" si="6"/>
        <v>0</v>
      </c>
      <c r="U58" s="6"/>
      <c r="V58" s="7">
        <f t="shared" si="7"/>
        <v>0</v>
      </c>
      <c r="W58" s="7">
        <f t="shared" si="8"/>
        <v>0</v>
      </c>
      <c r="X58" s="38"/>
    </row>
    <row r="59" spans="1:24" ht="78" customHeight="1">
      <c r="A59" s="61" t="s">
        <v>116</v>
      </c>
      <c r="B59" s="62"/>
      <c r="C59" s="48" t="s">
        <v>117</v>
      </c>
      <c r="D59" s="74"/>
      <c r="E59" s="74"/>
      <c r="F59" s="74"/>
      <c r="G59" s="75"/>
      <c r="H59" s="51"/>
      <c r="I59" s="72"/>
      <c r="J59" s="6"/>
      <c r="K59" s="13">
        <v>0</v>
      </c>
      <c r="L59" s="6"/>
      <c r="M59" s="6"/>
      <c r="N59" s="6"/>
      <c r="O59" s="6"/>
      <c r="P59" s="7">
        <f t="shared" si="9"/>
        <v>0</v>
      </c>
      <c r="Q59" s="7">
        <f t="shared" si="4"/>
        <v>0</v>
      </c>
      <c r="R59" s="6"/>
      <c r="S59" s="7">
        <f t="shared" si="5"/>
        <v>0</v>
      </c>
      <c r="T59" s="7">
        <f t="shared" si="6"/>
        <v>0</v>
      </c>
      <c r="U59" s="6"/>
      <c r="V59" s="7">
        <f t="shared" si="7"/>
        <v>0</v>
      </c>
      <c r="W59" s="7">
        <f t="shared" si="8"/>
        <v>0</v>
      </c>
      <c r="X59" s="38"/>
    </row>
    <row r="60" spans="1:24" ht="55.5" customHeight="1">
      <c r="A60" s="46" t="s">
        <v>118</v>
      </c>
      <c r="B60" s="47"/>
      <c r="C60" s="60" t="s">
        <v>119</v>
      </c>
      <c r="D60" s="49"/>
      <c r="E60" s="49"/>
      <c r="F60" s="49"/>
      <c r="G60" s="50"/>
      <c r="H60" s="51"/>
      <c r="I60" s="72"/>
      <c r="J60" s="6"/>
      <c r="K60" s="13">
        <v>0</v>
      </c>
      <c r="L60" s="6"/>
      <c r="M60" s="6"/>
      <c r="N60" s="6"/>
      <c r="O60" s="6"/>
      <c r="P60" s="7">
        <f t="shared" si="9"/>
        <v>0</v>
      </c>
      <c r="Q60" s="7">
        <f t="shared" si="4"/>
        <v>0</v>
      </c>
      <c r="R60" s="6"/>
      <c r="S60" s="7">
        <f t="shared" si="5"/>
        <v>0</v>
      </c>
      <c r="T60" s="7">
        <f t="shared" si="6"/>
        <v>0</v>
      </c>
      <c r="U60" s="6"/>
      <c r="V60" s="7">
        <f t="shared" si="7"/>
        <v>0</v>
      </c>
      <c r="W60" s="7">
        <f t="shared" si="8"/>
        <v>0</v>
      </c>
      <c r="X60" s="38"/>
    </row>
    <row r="61" spans="1:24" ht="29.25" customHeight="1">
      <c r="A61" s="46" t="s">
        <v>99</v>
      </c>
      <c r="B61" s="73"/>
      <c r="C61" s="60" t="s">
        <v>100</v>
      </c>
      <c r="D61" s="70"/>
      <c r="E61" s="70"/>
      <c r="F61" s="70"/>
      <c r="G61" s="71"/>
      <c r="H61" s="51"/>
      <c r="I61" s="72"/>
      <c r="J61" s="6"/>
      <c r="K61" s="13" t="e">
        <f aca="true" t="shared" si="16" ref="K61:K69">SUM(J61/H61*100)</f>
        <v>#DIV/0!</v>
      </c>
      <c r="L61" s="6"/>
      <c r="M61" s="6"/>
      <c r="N61" s="6"/>
      <c r="O61" s="6"/>
      <c r="P61" s="7">
        <f t="shared" si="9"/>
        <v>0</v>
      </c>
      <c r="Q61" s="7">
        <f t="shared" si="4"/>
        <v>0</v>
      </c>
      <c r="R61" s="6"/>
      <c r="S61" s="7">
        <f t="shared" si="5"/>
        <v>0</v>
      </c>
      <c r="T61" s="7">
        <f t="shared" si="6"/>
        <v>0</v>
      </c>
      <c r="U61" s="6"/>
      <c r="V61" s="7">
        <f t="shared" si="7"/>
        <v>0</v>
      </c>
      <c r="W61" s="7">
        <f t="shared" si="8"/>
        <v>0</v>
      </c>
      <c r="X61" s="38"/>
    </row>
    <row r="62" spans="1:24" ht="54" customHeight="1">
      <c r="A62" s="61" t="s">
        <v>120</v>
      </c>
      <c r="B62" s="62"/>
      <c r="C62" s="60" t="s">
        <v>121</v>
      </c>
      <c r="D62" s="70"/>
      <c r="E62" s="70"/>
      <c r="F62" s="70"/>
      <c r="G62" s="71"/>
      <c r="H62" s="51"/>
      <c r="I62" s="72"/>
      <c r="J62" s="6"/>
      <c r="K62" s="13">
        <v>0</v>
      </c>
      <c r="L62" s="6"/>
      <c r="M62" s="6"/>
      <c r="N62" s="6"/>
      <c r="O62" s="6"/>
      <c r="P62" s="7">
        <f t="shared" si="9"/>
        <v>0</v>
      </c>
      <c r="Q62" s="7">
        <f t="shared" si="4"/>
        <v>0</v>
      </c>
      <c r="R62" s="6"/>
      <c r="S62" s="7">
        <f t="shared" si="5"/>
        <v>0</v>
      </c>
      <c r="T62" s="7">
        <f t="shared" si="6"/>
        <v>0</v>
      </c>
      <c r="U62" s="6"/>
      <c r="V62" s="7">
        <f t="shared" si="7"/>
        <v>0</v>
      </c>
      <c r="W62" s="7">
        <f t="shared" si="8"/>
        <v>0</v>
      </c>
      <c r="X62" s="38"/>
    </row>
    <row r="63" spans="1:24" ht="37.5" customHeight="1">
      <c r="A63" s="46" t="s">
        <v>92</v>
      </c>
      <c r="B63" s="73"/>
      <c r="C63" s="60" t="s">
        <v>93</v>
      </c>
      <c r="D63" s="70"/>
      <c r="E63" s="70"/>
      <c r="F63" s="70"/>
      <c r="G63" s="71"/>
      <c r="H63" s="51">
        <v>1400363.64</v>
      </c>
      <c r="I63" s="72"/>
      <c r="J63" s="6">
        <v>1400363.64</v>
      </c>
      <c r="K63" s="13">
        <f t="shared" si="16"/>
        <v>100</v>
      </c>
      <c r="L63" s="6">
        <v>1418350</v>
      </c>
      <c r="M63" s="6">
        <v>1418350</v>
      </c>
      <c r="N63" s="6">
        <f>SUM(M63/L63*100)</f>
        <v>100</v>
      </c>
      <c r="O63" s="6">
        <v>2013261.11</v>
      </c>
      <c r="P63" s="7">
        <f t="shared" si="9"/>
        <v>612897.4700000002</v>
      </c>
      <c r="Q63" s="7">
        <f t="shared" si="4"/>
        <v>594911.1100000001</v>
      </c>
      <c r="R63" s="6">
        <v>1546447.21</v>
      </c>
      <c r="S63" s="7">
        <f t="shared" si="5"/>
        <v>146083.57000000007</v>
      </c>
      <c r="T63" s="7">
        <f t="shared" si="6"/>
        <v>128097.20999999996</v>
      </c>
      <c r="U63" s="6">
        <v>1429669.25</v>
      </c>
      <c r="V63" s="7">
        <f t="shared" si="7"/>
        <v>29305.610000000102</v>
      </c>
      <c r="W63" s="7">
        <f t="shared" si="8"/>
        <v>11319.25</v>
      </c>
      <c r="X63" s="38"/>
    </row>
    <row r="64" spans="1:24" ht="25.5" customHeight="1">
      <c r="A64" s="46" t="s">
        <v>128</v>
      </c>
      <c r="B64" s="73"/>
      <c r="C64" s="57" t="s">
        <v>11</v>
      </c>
      <c r="D64" s="97"/>
      <c r="E64" s="97"/>
      <c r="F64" s="97"/>
      <c r="G64" s="98"/>
      <c r="H64" s="102">
        <f>SUM(H67+H68+H70+H75+H79)</f>
        <v>33344143.41</v>
      </c>
      <c r="I64" s="103"/>
      <c r="J64" s="4">
        <f>SUM(J67+J68+J70+J75+J79)</f>
        <v>33344143.4</v>
      </c>
      <c r="K64" s="19">
        <f t="shared" si="16"/>
        <v>99.99999997000972</v>
      </c>
      <c r="L64" s="4">
        <f>SUM(L65+L67+L70+L71+L74+L75+L76+L79+L77+L86)</f>
        <v>36602515.18</v>
      </c>
      <c r="M64" s="4">
        <f>SUM(M65+M67+M70+M71+M74+M75+M76+M77+M79+M86)</f>
        <v>36602515.18</v>
      </c>
      <c r="N64" s="4">
        <f>SUM(M64/L64*100)</f>
        <v>100</v>
      </c>
      <c r="O64" s="4">
        <f>SUM(O65+O70+O75+O76+O78+O79+O81+O82+O83+O84+O85)</f>
        <v>43351017.09</v>
      </c>
      <c r="P64" s="5">
        <f t="shared" si="9"/>
        <v>10006873.690000005</v>
      </c>
      <c r="Q64" s="5">
        <f t="shared" si="4"/>
        <v>6748501.910000004</v>
      </c>
      <c r="R64" s="4">
        <f>SUM(R65+R66+R75+R76+R77+R78+R80+R83)</f>
        <v>20180056.39</v>
      </c>
      <c r="S64" s="5">
        <f t="shared" si="5"/>
        <v>-13164087.009999998</v>
      </c>
      <c r="T64" s="5">
        <f t="shared" si="6"/>
        <v>-16422458.79</v>
      </c>
      <c r="U64" s="4">
        <f>SUM(U65+U76+U77+U78+U80+U83)</f>
        <v>11202880.260000002</v>
      </c>
      <c r="V64" s="5">
        <f t="shared" si="7"/>
        <v>-22141263.139999997</v>
      </c>
      <c r="W64" s="5">
        <f t="shared" si="8"/>
        <v>-25399634.919999998</v>
      </c>
      <c r="X64" s="38"/>
    </row>
    <row r="65" spans="1:24" ht="45" customHeight="1">
      <c r="A65" s="61"/>
      <c r="B65" s="62"/>
      <c r="C65" s="48" t="s">
        <v>94</v>
      </c>
      <c r="D65" s="74"/>
      <c r="E65" s="74"/>
      <c r="F65" s="74"/>
      <c r="G65" s="75"/>
      <c r="H65" s="51"/>
      <c r="I65" s="72"/>
      <c r="J65" s="6"/>
      <c r="K65" s="13" t="e">
        <f t="shared" si="16"/>
        <v>#DIV/0!</v>
      </c>
      <c r="L65" s="6">
        <v>168005</v>
      </c>
      <c r="M65" s="6">
        <v>168005</v>
      </c>
      <c r="N65" s="6">
        <f>SUM(M65/L65*100)</f>
        <v>100</v>
      </c>
      <c r="O65" s="6">
        <v>168005</v>
      </c>
      <c r="P65" s="7">
        <f t="shared" si="9"/>
        <v>168005</v>
      </c>
      <c r="Q65" s="7">
        <f t="shared" si="4"/>
        <v>0</v>
      </c>
      <c r="R65" s="6">
        <v>168005</v>
      </c>
      <c r="S65" s="7">
        <f t="shared" si="5"/>
        <v>168005</v>
      </c>
      <c r="T65" s="7">
        <f t="shared" si="6"/>
        <v>0</v>
      </c>
      <c r="U65" s="6">
        <v>168005</v>
      </c>
      <c r="V65" s="7">
        <f t="shared" si="7"/>
        <v>168005</v>
      </c>
      <c r="W65" s="7">
        <f t="shared" si="8"/>
        <v>0</v>
      </c>
      <c r="X65" s="38"/>
    </row>
    <row r="66" spans="1:24" ht="45" customHeight="1">
      <c r="A66" s="12"/>
      <c r="B66" s="28"/>
      <c r="C66" s="142" t="s">
        <v>180</v>
      </c>
      <c r="D66" s="143"/>
      <c r="E66" s="143"/>
      <c r="F66" s="143"/>
      <c r="G66" s="136"/>
      <c r="H66" s="51"/>
      <c r="I66" s="52"/>
      <c r="J66" s="6"/>
      <c r="K66" s="13"/>
      <c r="L66" s="6"/>
      <c r="M66" s="6"/>
      <c r="N66" s="6"/>
      <c r="O66" s="6"/>
      <c r="P66" s="7"/>
      <c r="Q66" s="7"/>
      <c r="R66" s="6"/>
      <c r="S66" s="7"/>
      <c r="T66" s="7"/>
      <c r="U66" s="6"/>
      <c r="V66" s="7"/>
      <c r="W66" s="7"/>
      <c r="X66" s="38"/>
    </row>
    <row r="67" spans="1:24" ht="50.25" customHeight="1">
      <c r="A67" s="35"/>
      <c r="B67" s="36"/>
      <c r="C67" s="48" t="s">
        <v>159</v>
      </c>
      <c r="D67" s="74"/>
      <c r="E67" s="74"/>
      <c r="F67" s="74"/>
      <c r="G67" s="75"/>
      <c r="H67" s="51">
        <v>3000000</v>
      </c>
      <c r="I67" s="72"/>
      <c r="J67" s="6">
        <v>3000000</v>
      </c>
      <c r="K67" s="13">
        <f>SUM(J67/H67*100)</f>
        <v>100</v>
      </c>
      <c r="L67" s="6">
        <v>6000000</v>
      </c>
      <c r="M67" s="6">
        <v>6000000</v>
      </c>
      <c r="N67" s="6">
        <v>0</v>
      </c>
      <c r="O67" s="6"/>
      <c r="P67" s="7">
        <f t="shared" si="9"/>
        <v>-3000000</v>
      </c>
      <c r="Q67" s="7">
        <f t="shared" si="4"/>
        <v>-6000000</v>
      </c>
      <c r="R67" s="6"/>
      <c r="S67" s="7">
        <f t="shared" si="5"/>
        <v>-3000000</v>
      </c>
      <c r="T67" s="7">
        <f t="shared" si="6"/>
        <v>-6000000</v>
      </c>
      <c r="U67" s="6"/>
      <c r="V67" s="7">
        <f t="shared" si="7"/>
        <v>-3000000</v>
      </c>
      <c r="W67" s="7">
        <f t="shared" si="8"/>
        <v>-6000000</v>
      </c>
      <c r="X67" s="38"/>
    </row>
    <row r="68" spans="1:24" ht="65.25" customHeight="1">
      <c r="A68" s="35"/>
      <c r="B68" s="36"/>
      <c r="C68" s="48" t="s">
        <v>191</v>
      </c>
      <c r="D68" s="74"/>
      <c r="E68" s="74"/>
      <c r="F68" s="74"/>
      <c r="G68" s="75"/>
      <c r="H68" s="51">
        <v>8138525.3</v>
      </c>
      <c r="I68" s="72"/>
      <c r="J68" s="6">
        <v>8138525.3</v>
      </c>
      <c r="K68" s="13">
        <f>SUM(J68/H68*100)</f>
        <v>100</v>
      </c>
      <c r="L68" s="6"/>
      <c r="M68" s="6"/>
      <c r="N68" s="6">
        <v>0</v>
      </c>
      <c r="O68" s="6"/>
      <c r="P68" s="7">
        <f t="shared" si="9"/>
        <v>-8138525.3</v>
      </c>
      <c r="Q68" s="7">
        <f t="shared" si="4"/>
        <v>0</v>
      </c>
      <c r="R68" s="6"/>
      <c r="S68" s="7">
        <f t="shared" si="5"/>
        <v>-8138525.3</v>
      </c>
      <c r="T68" s="7">
        <f t="shared" si="6"/>
        <v>0</v>
      </c>
      <c r="U68" s="6"/>
      <c r="V68" s="7">
        <f t="shared" si="7"/>
        <v>-8138525.3</v>
      </c>
      <c r="W68" s="7">
        <f t="shared" si="8"/>
        <v>0</v>
      </c>
      <c r="X68" s="38"/>
    </row>
    <row r="69" spans="1:24" ht="36" customHeight="1">
      <c r="A69" s="35"/>
      <c r="B69" s="36"/>
      <c r="C69" s="48" t="s">
        <v>82</v>
      </c>
      <c r="D69" s="74"/>
      <c r="E69" s="74"/>
      <c r="F69" s="74"/>
      <c r="G69" s="75"/>
      <c r="H69" s="51"/>
      <c r="I69" s="72"/>
      <c r="J69" s="6"/>
      <c r="K69" s="13" t="e">
        <f t="shared" si="16"/>
        <v>#DIV/0!</v>
      </c>
      <c r="L69" s="6"/>
      <c r="M69" s="6"/>
      <c r="N69" s="6" t="e">
        <f>SUM(M69/L69*100)</f>
        <v>#DIV/0!</v>
      </c>
      <c r="O69" s="6"/>
      <c r="P69" s="7">
        <f t="shared" si="9"/>
        <v>0</v>
      </c>
      <c r="Q69" s="7">
        <f t="shared" si="4"/>
        <v>0</v>
      </c>
      <c r="R69" s="6"/>
      <c r="S69" s="7">
        <f t="shared" si="5"/>
        <v>0</v>
      </c>
      <c r="T69" s="7">
        <f t="shared" si="6"/>
        <v>0</v>
      </c>
      <c r="U69" s="6"/>
      <c r="V69" s="7">
        <f t="shared" si="7"/>
        <v>0</v>
      </c>
      <c r="W69" s="7">
        <f t="shared" si="8"/>
        <v>0</v>
      </c>
      <c r="X69" s="38"/>
    </row>
    <row r="70" spans="1:24" ht="42.75" customHeight="1">
      <c r="A70" s="61"/>
      <c r="B70" s="62"/>
      <c r="C70" s="48" t="s">
        <v>160</v>
      </c>
      <c r="D70" s="74"/>
      <c r="E70" s="74"/>
      <c r="F70" s="74"/>
      <c r="G70" s="75"/>
      <c r="H70" s="51">
        <v>120554.36</v>
      </c>
      <c r="I70" s="72"/>
      <c r="J70" s="6">
        <v>120554.36</v>
      </c>
      <c r="K70" s="13">
        <f>SUM(J70/H70*100)</f>
        <v>100</v>
      </c>
      <c r="L70" s="6">
        <v>574684.49</v>
      </c>
      <c r="M70" s="6">
        <v>574684.49</v>
      </c>
      <c r="N70" s="6">
        <f>SUM(M70/L70*100)</f>
        <v>100</v>
      </c>
      <c r="O70" s="6">
        <v>127796.96</v>
      </c>
      <c r="P70" s="7">
        <f t="shared" si="9"/>
        <v>7242.600000000006</v>
      </c>
      <c r="Q70" s="7">
        <f t="shared" si="4"/>
        <v>-446887.52999999997</v>
      </c>
      <c r="R70" s="6"/>
      <c r="S70" s="7">
        <f t="shared" si="5"/>
        <v>-120554.36</v>
      </c>
      <c r="T70" s="7">
        <f t="shared" si="6"/>
        <v>-574684.49</v>
      </c>
      <c r="U70" s="6"/>
      <c r="V70" s="7">
        <f t="shared" si="7"/>
        <v>-120554.36</v>
      </c>
      <c r="W70" s="7">
        <f t="shared" si="8"/>
        <v>-574684.49</v>
      </c>
      <c r="X70" s="38"/>
    </row>
    <row r="71" spans="1:24" ht="38.25" customHeight="1">
      <c r="A71" s="12"/>
      <c r="B71" s="28"/>
      <c r="C71" s="48" t="s">
        <v>179</v>
      </c>
      <c r="D71" s="74"/>
      <c r="E71" s="74"/>
      <c r="F71" s="74"/>
      <c r="G71" s="75"/>
      <c r="H71" s="51"/>
      <c r="I71" s="72"/>
      <c r="J71" s="6"/>
      <c r="K71" s="13" t="e">
        <f>SUM(J71/H71*100)</f>
        <v>#DIV/0!</v>
      </c>
      <c r="L71" s="6">
        <v>2577569.94</v>
      </c>
      <c r="M71" s="6">
        <v>2577569.94</v>
      </c>
      <c r="N71" s="6">
        <v>100</v>
      </c>
      <c r="O71" s="6"/>
      <c r="P71" s="7">
        <f t="shared" si="9"/>
        <v>0</v>
      </c>
      <c r="Q71" s="7">
        <f t="shared" si="4"/>
        <v>-2577569.94</v>
      </c>
      <c r="R71" s="6"/>
      <c r="S71" s="7">
        <f t="shared" si="5"/>
        <v>0</v>
      </c>
      <c r="T71" s="7">
        <f t="shared" si="6"/>
        <v>-2577569.94</v>
      </c>
      <c r="U71" s="6"/>
      <c r="V71" s="7">
        <f t="shared" si="7"/>
        <v>0</v>
      </c>
      <c r="W71" s="7">
        <f t="shared" si="8"/>
        <v>-2577569.94</v>
      </c>
      <c r="X71" s="38"/>
    </row>
    <row r="72" spans="1:24" ht="39.75" customHeight="1">
      <c r="A72" s="12"/>
      <c r="B72" s="28"/>
      <c r="C72" s="48" t="s">
        <v>101</v>
      </c>
      <c r="D72" s="74"/>
      <c r="E72" s="74"/>
      <c r="F72" s="74"/>
      <c r="G72" s="75"/>
      <c r="H72" s="51"/>
      <c r="I72" s="72"/>
      <c r="J72" s="6"/>
      <c r="K72" s="13"/>
      <c r="L72" s="6">
        <v>0</v>
      </c>
      <c r="M72" s="6">
        <v>0</v>
      </c>
      <c r="N72" s="6">
        <v>0</v>
      </c>
      <c r="O72" s="6"/>
      <c r="P72" s="7">
        <f t="shared" si="9"/>
        <v>0</v>
      </c>
      <c r="Q72" s="7">
        <f t="shared" si="4"/>
        <v>0</v>
      </c>
      <c r="R72" s="6"/>
      <c r="S72" s="7">
        <f t="shared" si="5"/>
        <v>0</v>
      </c>
      <c r="T72" s="7">
        <f t="shared" si="6"/>
        <v>0</v>
      </c>
      <c r="U72" s="6"/>
      <c r="V72" s="7">
        <f t="shared" si="7"/>
        <v>0</v>
      </c>
      <c r="W72" s="7">
        <f t="shared" si="8"/>
        <v>0</v>
      </c>
      <c r="X72" s="38"/>
    </row>
    <row r="73" spans="1:24" ht="33" customHeight="1">
      <c r="A73" s="12"/>
      <c r="B73" s="28"/>
      <c r="C73" s="48" t="s">
        <v>102</v>
      </c>
      <c r="D73" s="74"/>
      <c r="E73" s="74"/>
      <c r="F73" s="74"/>
      <c r="G73" s="75"/>
      <c r="H73" s="51"/>
      <c r="I73" s="72"/>
      <c r="J73" s="6"/>
      <c r="K73" s="13"/>
      <c r="L73" s="6">
        <v>0</v>
      </c>
      <c r="M73" s="6">
        <v>0</v>
      </c>
      <c r="N73" s="6">
        <v>0</v>
      </c>
      <c r="O73" s="6"/>
      <c r="P73" s="7">
        <f t="shared" si="9"/>
        <v>0</v>
      </c>
      <c r="Q73" s="7">
        <f t="shared" si="4"/>
        <v>0</v>
      </c>
      <c r="R73" s="6"/>
      <c r="S73" s="7">
        <f t="shared" si="5"/>
        <v>0</v>
      </c>
      <c r="T73" s="7">
        <f t="shared" si="6"/>
        <v>0</v>
      </c>
      <c r="U73" s="6"/>
      <c r="V73" s="7">
        <f t="shared" si="7"/>
        <v>0</v>
      </c>
      <c r="W73" s="7">
        <f t="shared" si="8"/>
        <v>0</v>
      </c>
      <c r="X73" s="38"/>
    </row>
    <row r="74" spans="1:24" ht="48" customHeight="1">
      <c r="A74" s="12"/>
      <c r="B74" s="28"/>
      <c r="C74" s="48" t="s">
        <v>198</v>
      </c>
      <c r="D74" s="74"/>
      <c r="E74" s="74"/>
      <c r="F74" s="74"/>
      <c r="G74" s="75"/>
      <c r="H74" s="51"/>
      <c r="I74" s="72"/>
      <c r="J74" s="6"/>
      <c r="K74" s="13" t="e">
        <f>SUM(J74/H74*100)</f>
        <v>#DIV/0!</v>
      </c>
      <c r="L74" s="6">
        <v>265607.81</v>
      </c>
      <c r="M74" s="6">
        <v>265607.81</v>
      </c>
      <c r="N74" s="6">
        <f>SUM(M74/L74*100)</f>
        <v>100</v>
      </c>
      <c r="O74" s="6"/>
      <c r="P74" s="7">
        <f t="shared" si="9"/>
        <v>0</v>
      </c>
      <c r="Q74" s="7">
        <f t="shared" si="4"/>
        <v>-265607.81</v>
      </c>
      <c r="R74" s="6"/>
      <c r="S74" s="7">
        <f t="shared" si="5"/>
        <v>0</v>
      </c>
      <c r="T74" s="7">
        <f t="shared" si="6"/>
        <v>-265607.81</v>
      </c>
      <c r="U74" s="6"/>
      <c r="V74" s="7">
        <f t="shared" si="7"/>
        <v>0</v>
      </c>
      <c r="W74" s="7">
        <f t="shared" si="8"/>
        <v>-265607.81</v>
      </c>
      <c r="X74" s="38"/>
    </row>
    <row r="75" spans="1:24" ht="45.75" customHeight="1">
      <c r="A75" s="12"/>
      <c r="B75" s="28"/>
      <c r="C75" s="48" t="s">
        <v>193</v>
      </c>
      <c r="D75" s="74"/>
      <c r="E75" s="74"/>
      <c r="F75" s="74"/>
      <c r="G75" s="75"/>
      <c r="H75" s="51">
        <v>20000000</v>
      </c>
      <c r="I75" s="72"/>
      <c r="J75" s="6">
        <v>19999999.99</v>
      </c>
      <c r="K75" s="13">
        <f>SUM(J75/H75*100)</f>
        <v>99.99999994999999</v>
      </c>
      <c r="L75" s="6">
        <v>5000000</v>
      </c>
      <c r="M75" s="6">
        <v>5000000</v>
      </c>
      <c r="N75" s="6">
        <f>SUM(M75/L75*100)</f>
        <v>100</v>
      </c>
      <c r="O75" s="6">
        <v>4950000</v>
      </c>
      <c r="P75" s="7">
        <f t="shared" si="9"/>
        <v>-15049999.989999998</v>
      </c>
      <c r="Q75" s="7">
        <f t="shared" si="4"/>
        <v>-50000</v>
      </c>
      <c r="R75" s="6">
        <v>9000000</v>
      </c>
      <c r="S75" s="7">
        <f t="shared" si="5"/>
        <v>-10999999.989999998</v>
      </c>
      <c r="T75" s="7">
        <f t="shared" si="6"/>
        <v>4000000</v>
      </c>
      <c r="U75" s="6"/>
      <c r="V75" s="7">
        <f t="shared" si="7"/>
        <v>-19999999.99</v>
      </c>
      <c r="W75" s="7">
        <f t="shared" si="8"/>
        <v>-5000000</v>
      </c>
      <c r="X75" s="38"/>
    </row>
    <row r="76" spans="1:24" ht="45.75" customHeight="1">
      <c r="A76" s="144"/>
      <c r="B76" s="145"/>
      <c r="C76" s="48" t="s">
        <v>147</v>
      </c>
      <c r="D76" s="49"/>
      <c r="E76" s="49"/>
      <c r="F76" s="49"/>
      <c r="G76" s="50"/>
      <c r="H76" s="63"/>
      <c r="I76" s="64"/>
      <c r="J76" s="6"/>
      <c r="K76" s="13"/>
      <c r="L76" s="6">
        <v>114910.9</v>
      </c>
      <c r="M76" s="6">
        <v>114910.9</v>
      </c>
      <c r="N76" s="6">
        <v>100</v>
      </c>
      <c r="O76" s="6">
        <v>171237.48</v>
      </c>
      <c r="P76" s="7"/>
      <c r="Q76" s="7"/>
      <c r="R76" s="6">
        <v>269533.76</v>
      </c>
      <c r="S76" s="7">
        <f t="shared" si="5"/>
        <v>269533.76</v>
      </c>
      <c r="T76" s="7">
        <f t="shared" si="6"/>
        <v>154622.86000000002</v>
      </c>
      <c r="U76" s="6">
        <v>269778.59</v>
      </c>
      <c r="V76" s="7">
        <f t="shared" si="7"/>
        <v>269778.59</v>
      </c>
      <c r="W76" s="7">
        <f t="shared" si="8"/>
        <v>154867.69000000003</v>
      </c>
      <c r="X76" s="38"/>
    </row>
    <row r="77" spans="1:24" ht="45.75" customHeight="1">
      <c r="A77" s="42"/>
      <c r="B77" s="43"/>
      <c r="C77" s="152" t="s">
        <v>199</v>
      </c>
      <c r="D77" s="149"/>
      <c r="E77" s="149"/>
      <c r="F77" s="149"/>
      <c r="G77" s="150"/>
      <c r="H77" s="45"/>
      <c r="I77" s="44"/>
      <c r="J77" s="6"/>
      <c r="K77" s="13"/>
      <c r="L77" s="6">
        <v>1000000</v>
      </c>
      <c r="M77" s="6">
        <v>1000000</v>
      </c>
      <c r="N77" s="6">
        <v>100</v>
      </c>
      <c r="O77" s="6"/>
      <c r="P77" s="7"/>
      <c r="Q77" s="7"/>
      <c r="R77" s="6"/>
      <c r="S77" s="7"/>
      <c r="T77" s="7"/>
      <c r="U77" s="6"/>
      <c r="V77" s="7"/>
      <c r="W77" s="7"/>
      <c r="X77" s="38"/>
    </row>
    <row r="78" spans="1:24" ht="63" customHeight="1">
      <c r="A78" s="138"/>
      <c r="B78" s="139"/>
      <c r="C78" s="48" t="s">
        <v>146</v>
      </c>
      <c r="D78" s="49"/>
      <c r="E78" s="49"/>
      <c r="F78" s="49"/>
      <c r="G78" s="50"/>
      <c r="H78" s="51"/>
      <c r="I78" s="52"/>
      <c r="J78" s="6"/>
      <c r="K78" s="13"/>
      <c r="L78" s="6"/>
      <c r="M78" s="6"/>
      <c r="N78" s="6"/>
      <c r="O78" s="6"/>
      <c r="P78" s="7"/>
      <c r="Q78" s="7"/>
      <c r="R78" s="6">
        <v>1000000</v>
      </c>
      <c r="S78" s="7">
        <f t="shared" si="5"/>
        <v>1000000</v>
      </c>
      <c r="T78" s="7">
        <f t="shared" si="6"/>
        <v>1000000</v>
      </c>
      <c r="U78" s="6">
        <v>1000000</v>
      </c>
      <c r="V78" s="7">
        <f t="shared" si="7"/>
        <v>1000000</v>
      </c>
      <c r="W78" s="7">
        <f t="shared" si="8"/>
        <v>1000000</v>
      </c>
      <c r="X78" s="38"/>
    </row>
    <row r="79" spans="1:24" ht="45.75" customHeight="1">
      <c r="A79" s="61"/>
      <c r="B79" s="62"/>
      <c r="C79" s="48" t="s">
        <v>192</v>
      </c>
      <c r="D79" s="74"/>
      <c r="E79" s="74"/>
      <c r="F79" s="74"/>
      <c r="G79" s="75"/>
      <c r="H79" s="51">
        <v>2085063.75</v>
      </c>
      <c r="I79" s="72"/>
      <c r="J79" s="6">
        <v>2085063.75</v>
      </c>
      <c r="K79" s="13"/>
      <c r="L79" s="6">
        <v>2606175</v>
      </c>
      <c r="M79" s="6">
        <v>2606175</v>
      </c>
      <c r="N79" s="6">
        <v>100</v>
      </c>
      <c r="O79" s="6">
        <v>935550</v>
      </c>
      <c r="P79" s="7">
        <f t="shared" si="9"/>
        <v>-1149513.75</v>
      </c>
      <c r="Q79" s="7">
        <f t="shared" si="4"/>
        <v>-1670625</v>
      </c>
      <c r="R79" s="6"/>
      <c r="S79" s="7">
        <f t="shared" si="5"/>
        <v>-2085063.75</v>
      </c>
      <c r="T79" s="7">
        <f t="shared" si="6"/>
        <v>-2606175</v>
      </c>
      <c r="U79" s="6"/>
      <c r="V79" s="7">
        <f t="shared" si="7"/>
        <v>-2085063.75</v>
      </c>
      <c r="W79" s="7">
        <f t="shared" si="8"/>
        <v>-2606175</v>
      </c>
      <c r="X79" s="38"/>
    </row>
    <row r="80" spans="1:24" ht="47.25" customHeight="1">
      <c r="A80" s="12"/>
      <c r="B80" s="28"/>
      <c r="C80" s="48" t="s">
        <v>181</v>
      </c>
      <c r="D80" s="49"/>
      <c r="E80" s="49"/>
      <c r="F80" s="49"/>
      <c r="G80" s="50"/>
      <c r="H80" s="13"/>
      <c r="I80" s="14"/>
      <c r="J80" s="6"/>
      <c r="K80" s="13"/>
      <c r="L80" s="6"/>
      <c r="M80" s="6"/>
      <c r="N80" s="6"/>
      <c r="O80" s="6"/>
      <c r="P80" s="7"/>
      <c r="Q80" s="7"/>
      <c r="R80" s="6">
        <v>1828902.44</v>
      </c>
      <c r="S80" s="7"/>
      <c r="T80" s="7"/>
      <c r="U80" s="6">
        <v>1851481.48</v>
      </c>
      <c r="V80" s="7"/>
      <c r="W80" s="7"/>
      <c r="X80" s="38"/>
    </row>
    <row r="81" spans="1:24" ht="47.25" customHeight="1">
      <c r="A81" s="12"/>
      <c r="B81" s="28"/>
      <c r="C81" s="48" t="s">
        <v>209</v>
      </c>
      <c r="D81" s="149"/>
      <c r="E81" s="149"/>
      <c r="F81" s="149"/>
      <c r="G81" s="150"/>
      <c r="H81" s="13"/>
      <c r="I81" s="14"/>
      <c r="J81" s="6"/>
      <c r="K81" s="13"/>
      <c r="L81" s="6"/>
      <c r="M81" s="6"/>
      <c r="N81" s="6"/>
      <c r="O81" s="6">
        <v>21955816.33</v>
      </c>
      <c r="P81" s="7"/>
      <c r="Q81" s="7"/>
      <c r="R81" s="6"/>
      <c r="S81" s="7"/>
      <c r="T81" s="7"/>
      <c r="U81" s="6"/>
      <c r="V81" s="7"/>
      <c r="W81" s="7"/>
      <c r="X81" s="38"/>
    </row>
    <row r="82" spans="1:24" ht="47.25" customHeight="1">
      <c r="A82" s="12"/>
      <c r="B82" s="28"/>
      <c r="C82" s="48" t="s">
        <v>210</v>
      </c>
      <c r="D82" s="149"/>
      <c r="E82" s="149"/>
      <c r="F82" s="149"/>
      <c r="G82" s="150"/>
      <c r="H82" s="13"/>
      <c r="I82" s="14"/>
      <c r="J82" s="6"/>
      <c r="K82" s="13"/>
      <c r="L82" s="6"/>
      <c r="M82" s="6"/>
      <c r="N82" s="6"/>
      <c r="O82" s="6">
        <v>3898933.14</v>
      </c>
      <c r="P82" s="7"/>
      <c r="Q82" s="7"/>
      <c r="R82" s="6"/>
      <c r="S82" s="7"/>
      <c r="T82" s="7"/>
      <c r="U82" s="6"/>
      <c r="V82" s="7"/>
      <c r="W82" s="7"/>
      <c r="X82" s="38"/>
    </row>
    <row r="83" spans="1:24" ht="47.25" customHeight="1">
      <c r="A83" s="12"/>
      <c r="B83" s="28"/>
      <c r="C83" s="48" t="s">
        <v>211</v>
      </c>
      <c r="D83" s="149"/>
      <c r="E83" s="149"/>
      <c r="F83" s="149"/>
      <c r="G83" s="150"/>
      <c r="H83" s="13"/>
      <c r="I83" s="14"/>
      <c r="J83" s="6"/>
      <c r="K83" s="13"/>
      <c r="L83" s="6"/>
      <c r="M83" s="6"/>
      <c r="N83" s="6"/>
      <c r="O83" s="6">
        <v>7913615.19</v>
      </c>
      <c r="P83" s="7"/>
      <c r="Q83" s="7"/>
      <c r="R83" s="6">
        <v>7913615.19</v>
      </c>
      <c r="S83" s="7"/>
      <c r="T83" s="7"/>
      <c r="U83" s="6">
        <v>7913615.19</v>
      </c>
      <c r="V83" s="7"/>
      <c r="W83" s="7"/>
      <c r="X83" s="38"/>
    </row>
    <row r="84" spans="1:24" ht="47.25" customHeight="1">
      <c r="A84" s="12"/>
      <c r="B84" s="28"/>
      <c r="C84" s="48" t="s">
        <v>212</v>
      </c>
      <c r="D84" s="149"/>
      <c r="E84" s="149"/>
      <c r="F84" s="149"/>
      <c r="G84" s="150"/>
      <c r="H84" s="13"/>
      <c r="I84" s="14"/>
      <c r="J84" s="6"/>
      <c r="K84" s="13"/>
      <c r="L84" s="6"/>
      <c r="M84" s="6"/>
      <c r="N84" s="6"/>
      <c r="O84" s="6">
        <v>1041589.18</v>
      </c>
      <c r="P84" s="7"/>
      <c r="Q84" s="7"/>
      <c r="R84" s="6"/>
      <c r="S84" s="7"/>
      <c r="T84" s="7"/>
      <c r="U84" s="6"/>
      <c r="V84" s="7"/>
      <c r="W84" s="7"/>
      <c r="X84" s="38"/>
    </row>
    <row r="85" spans="1:24" ht="47.25" customHeight="1">
      <c r="A85" s="12"/>
      <c r="B85" s="28"/>
      <c r="C85" s="48" t="s">
        <v>213</v>
      </c>
      <c r="D85" s="149"/>
      <c r="E85" s="149"/>
      <c r="F85" s="149"/>
      <c r="G85" s="150"/>
      <c r="H85" s="13"/>
      <c r="I85" s="14"/>
      <c r="J85" s="6"/>
      <c r="K85" s="13"/>
      <c r="L85" s="6"/>
      <c r="M85" s="6"/>
      <c r="N85" s="6"/>
      <c r="O85" s="6">
        <v>2188473.81</v>
      </c>
      <c r="P85" s="7"/>
      <c r="Q85" s="7"/>
      <c r="R85" s="6"/>
      <c r="S85" s="7"/>
      <c r="T85" s="7"/>
      <c r="U85" s="6"/>
      <c r="V85" s="7"/>
      <c r="W85" s="7"/>
      <c r="X85" s="38"/>
    </row>
    <row r="86" spans="1:24" ht="47.25" customHeight="1">
      <c r="A86" s="12"/>
      <c r="B86" s="28"/>
      <c r="C86" s="48" t="s">
        <v>200</v>
      </c>
      <c r="D86" s="149"/>
      <c r="E86" s="149"/>
      <c r="F86" s="149"/>
      <c r="G86" s="150"/>
      <c r="H86" s="13"/>
      <c r="I86" s="14"/>
      <c r="J86" s="6"/>
      <c r="K86" s="13"/>
      <c r="L86" s="6">
        <v>18295562.04</v>
      </c>
      <c r="M86" s="6">
        <v>18295562.04</v>
      </c>
      <c r="N86" s="6">
        <v>100</v>
      </c>
      <c r="O86" s="6"/>
      <c r="P86" s="7"/>
      <c r="Q86" s="7"/>
      <c r="R86" s="6"/>
      <c r="S86" s="7"/>
      <c r="T86" s="7"/>
      <c r="U86" s="6"/>
      <c r="V86" s="7"/>
      <c r="W86" s="7"/>
      <c r="X86" s="38"/>
    </row>
    <row r="87" spans="1:24" ht="27.75" customHeight="1">
      <c r="A87" s="46" t="s">
        <v>125</v>
      </c>
      <c r="B87" s="73"/>
      <c r="C87" s="57" t="s">
        <v>6</v>
      </c>
      <c r="D87" s="97"/>
      <c r="E87" s="97"/>
      <c r="F87" s="97"/>
      <c r="G87" s="98"/>
      <c r="H87" s="102">
        <f>SUM(H89+H90+H92+H94+H96+H97+H98+H99+H119+H121)</f>
        <v>259953007.87000003</v>
      </c>
      <c r="I87" s="103"/>
      <c r="J87" s="4">
        <f>SUM(J89+J90+J92+J94+J96+J97+J98+J99+J119+J121)</f>
        <v>258069610.07000002</v>
      </c>
      <c r="K87" s="19">
        <f>SUM(J87/H87*100)</f>
        <v>99.27548528273161</v>
      </c>
      <c r="L87" s="4">
        <f>SUM(L89+L90+L92+L96+L98+L99+L119+L121)</f>
        <v>296127494.04</v>
      </c>
      <c r="M87" s="4">
        <f>SUM(M89+M90+M92+M96+M98+M99+M119+M121)</f>
        <v>296127494.04</v>
      </c>
      <c r="N87" s="4">
        <f>SUM(M87/L87*100)</f>
        <v>100</v>
      </c>
      <c r="O87" s="4">
        <f>SUM(O89+O90+O92+O96+O98+O99+O119+O121)</f>
        <v>344017038.32</v>
      </c>
      <c r="P87" s="5">
        <f t="shared" si="9"/>
        <v>85947428.24999997</v>
      </c>
      <c r="Q87" s="5">
        <f t="shared" si="4"/>
        <v>47889544.27999997</v>
      </c>
      <c r="R87" s="4">
        <f>SUM(R89+R90+R92+R93+R96+R99+R119)</f>
        <v>334205489.92</v>
      </c>
      <c r="S87" s="5">
        <f t="shared" si="5"/>
        <v>76135879.85</v>
      </c>
      <c r="T87" s="5">
        <f t="shared" si="6"/>
        <v>38077995.879999995</v>
      </c>
      <c r="U87" s="4">
        <f>SUM(U89+U90+U92+U93+U96+U99+U119)</f>
        <v>349005889.78000003</v>
      </c>
      <c r="V87" s="5">
        <f t="shared" si="7"/>
        <v>90936279.71000001</v>
      </c>
      <c r="W87" s="5">
        <f t="shared" si="8"/>
        <v>52878395.74000001</v>
      </c>
      <c r="X87" s="38"/>
    </row>
    <row r="88" spans="1:24" ht="19.5" customHeight="1" hidden="1">
      <c r="A88" s="46" t="s">
        <v>51</v>
      </c>
      <c r="B88" s="73"/>
      <c r="C88" s="57" t="s">
        <v>13</v>
      </c>
      <c r="D88" s="97"/>
      <c r="E88" s="97"/>
      <c r="F88" s="97"/>
      <c r="G88" s="98"/>
      <c r="H88" s="118">
        <v>0</v>
      </c>
      <c r="I88" s="119"/>
      <c r="J88" s="8"/>
      <c r="K88" s="16"/>
      <c r="L88" s="23"/>
      <c r="M88" s="8"/>
      <c r="N88" s="8"/>
      <c r="O88" s="8"/>
      <c r="P88" s="7">
        <f t="shared" si="9"/>
        <v>0</v>
      </c>
      <c r="Q88" s="7">
        <f t="shared" si="4"/>
        <v>0</v>
      </c>
      <c r="R88" s="8"/>
      <c r="S88" s="7">
        <f t="shared" si="5"/>
        <v>0</v>
      </c>
      <c r="T88" s="7">
        <f t="shared" si="6"/>
        <v>0</v>
      </c>
      <c r="U88" s="8"/>
      <c r="V88" s="7">
        <f t="shared" si="7"/>
        <v>0</v>
      </c>
      <c r="W88" s="7">
        <f t="shared" si="8"/>
        <v>0</v>
      </c>
      <c r="X88" s="38"/>
    </row>
    <row r="89" spans="1:24" ht="37.5" customHeight="1">
      <c r="A89" s="65" t="s">
        <v>97</v>
      </c>
      <c r="B89" s="66"/>
      <c r="C89" s="48" t="s">
        <v>143</v>
      </c>
      <c r="D89" s="127"/>
      <c r="E89" s="127"/>
      <c r="F89" s="127"/>
      <c r="G89" s="128"/>
      <c r="H89" s="104">
        <v>10825443.44</v>
      </c>
      <c r="I89" s="52"/>
      <c r="J89" s="9">
        <v>10766635.88</v>
      </c>
      <c r="K89" s="30">
        <f>SUM(J89/H89*100)</f>
        <v>99.45676534798838</v>
      </c>
      <c r="L89" s="9"/>
      <c r="M89" s="9"/>
      <c r="N89" s="9" t="e">
        <f>SUM(M89/L89*100)</f>
        <v>#DIV/0!</v>
      </c>
      <c r="O89" s="9">
        <v>13621230</v>
      </c>
      <c r="P89" s="7">
        <f t="shared" si="9"/>
        <v>2854594.119999999</v>
      </c>
      <c r="Q89" s="7">
        <f t="shared" si="4"/>
        <v>13621230</v>
      </c>
      <c r="R89" s="9">
        <v>13621230</v>
      </c>
      <c r="S89" s="7">
        <f t="shared" si="5"/>
        <v>2854594.119999999</v>
      </c>
      <c r="T89" s="7">
        <f t="shared" si="6"/>
        <v>13621230</v>
      </c>
      <c r="U89" s="9">
        <v>13621230</v>
      </c>
      <c r="V89" s="7">
        <f t="shared" si="7"/>
        <v>2854594.119999999</v>
      </c>
      <c r="W89" s="7">
        <f t="shared" si="8"/>
        <v>13621230</v>
      </c>
      <c r="X89" s="38"/>
    </row>
    <row r="90" spans="1:24" ht="39.75" customHeight="1">
      <c r="A90" s="46" t="s">
        <v>126</v>
      </c>
      <c r="B90" s="73"/>
      <c r="C90" s="48" t="s">
        <v>7</v>
      </c>
      <c r="D90" s="74"/>
      <c r="E90" s="74"/>
      <c r="F90" s="74"/>
      <c r="G90" s="75"/>
      <c r="H90" s="51">
        <v>1132223</v>
      </c>
      <c r="I90" s="72"/>
      <c r="J90" s="6">
        <v>1132223</v>
      </c>
      <c r="K90" s="13">
        <f>SUM(J90/H90*100)</f>
        <v>100</v>
      </c>
      <c r="L90" s="6">
        <v>1117965</v>
      </c>
      <c r="M90" s="6">
        <v>1117965</v>
      </c>
      <c r="N90" s="6">
        <f>SUM(M90/L90*100)</f>
        <v>100</v>
      </c>
      <c r="O90" s="6">
        <v>1121405</v>
      </c>
      <c r="P90" s="7">
        <f t="shared" si="9"/>
        <v>-10818</v>
      </c>
      <c r="Q90" s="7">
        <f t="shared" si="4"/>
        <v>3440</v>
      </c>
      <c r="R90" s="6">
        <v>1158314</v>
      </c>
      <c r="S90" s="7">
        <f t="shared" si="5"/>
        <v>26091</v>
      </c>
      <c r="T90" s="7">
        <f t="shared" si="6"/>
        <v>40349</v>
      </c>
      <c r="U90" s="6">
        <v>1196699</v>
      </c>
      <c r="V90" s="7">
        <f t="shared" si="7"/>
        <v>64476</v>
      </c>
      <c r="W90" s="7">
        <f t="shared" si="8"/>
        <v>78734</v>
      </c>
      <c r="X90" s="38"/>
    </row>
    <row r="91" spans="1:24" ht="39.75" customHeight="1">
      <c r="A91" s="35" t="s">
        <v>214</v>
      </c>
      <c r="B91" s="36"/>
      <c r="C91" s="48" t="s">
        <v>215</v>
      </c>
      <c r="D91" s="149"/>
      <c r="E91" s="149"/>
      <c r="F91" s="149"/>
      <c r="G91" s="150"/>
      <c r="H91" s="13"/>
      <c r="I91" s="14"/>
      <c r="J91" s="6"/>
      <c r="K91" s="13"/>
      <c r="L91" s="6"/>
      <c r="M91" s="6"/>
      <c r="N91" s="6"/>
      <c r="O91" s="6">
        <v>1804512</v>
      </c>
      <c r="P91" s="7"/>
      <c r="Q91" s="7"/>
      <c r="R91" s="6">
        <v>1869840</v>
      </c>
      <c r="S91" s="7"/>
      <c r="T91" s="7"/>
      <c r="U91" s="6">
        <v>1869840</v>
      </c>
      <c r="V91" s="7"/>
      <c r="W91" s="7"/>
      <c r="X91" s="38"/>
    </row>
    <row r="92" spans="1:24" ht="46.5" customHeight="1">
      <c r="A92" s="46" t="s">
        <v>127</v>
      </c>
      <c r="B92" s="73"/>
      <c r="C92" s="48" t="s">
        <v>144</v>
      </c>
      <c r="D92" s="74"/>
      <c r="E92" s="74"/>
      <c r="F92" s="74"/>
      <c r="G92" s="75"/>
      <c r="H92" s="51">
        <v>135583</v>
      </c>
      <c r="I92" s="72"/>
      <c r="J92" s="6">
        <v>135583</v>
      </c>
      <c r="K92" s="13">
        <f>SUM(J92/H92*100)</f>
        <v>100</v>
      </c>
      <c r="L92" s="6">
        <v>2499</v>
      </c>
      <c r="M92" s="6">
        <v>2499</v>
      </c>
      <c r="N92" s="6">
        <f>SUM(M92/L92*100)</f>
        <v>100</v>
      </c>
      <c r="O92" s="6">
        <v>2611</v>
      </c>
      <c r="P92" s="7">
        <f t="shared" si="9"/>
        <v>-132972</v>
      </c>
      <c r="Q92" s="7">
        <f t="shared" si="4"/>
        <v>112</v>
      </c>
      <c r="R92" s="6">
        <v>2324</v>
      </c>
      <c r="S92" s="7">
        <f t="shared" si="5"/>
        <v>-133259</v>
      </c>
      <c r="T92" s="7">
        <f t="shared" si="6"/>
        <v>-175</v>
      </c>
      <c r="U92" s="6">
        <v>2324</v>
      </c>
      <c r="V92" s="7">
        <f t="shared" si="7"/>
        <v>-133259</v>
      </c>
      <c r="W92" s="7">
        <f t="shared" si="8"/>
        <v>-175</v>
      </c>
      <c r="X92" s="38"/>
    </row>
    <row r="93" spans="1:24" ht="72" customHeight="1" hidden="1">
      <c r="A93" s="46" t="s">
        <v>165</v>
      </c>
      <c r="B93" s="73"/>
      <c r="C93" s="48" t="s">
        <v>79</v>
      </c>
      <c r="D93" s="74"/>
      <c r="E93" s="74"/>
      <c r="F93" s="74"/>
      <c r="G93" s="75"/>
      <c r="H93" s="51"/>
      <c r="I93" s="72"/>
      <c r="J93" s="6"/>
      <c r="K93" s="13"/>
      <c r="L93" s="6">
        <v>0</v>
      </c>
      <c r="M93" s="6">
        <v>0</v>
      </c>
      <c r="N93" s="6">
        <v>0</v>
      </c>
      <c r="O93" s="6"/>
      <c r="P93" s="7">
        <f t="shared" si="9"/>
        <v>0</v>
      </c>
      <c r="Q93" s="7">
        <f t="shared" si="4"/>
        <v>0</v>
      </c>
      <c r="R93" s="6"/>
      <c r="S93" s="7">
        <f t="shared" si="5"/>
        <v>0</v>
      </c>
      <c r="T93" s="7">
        <f t="shared" si="6"/>
        <v>0</v>
      </c>
      <c r="U93" s="6"/>
      <c r="V93" s="7">
        <f t="shared" si="7"/>
        <v>0</v>
      </c>
      <c r="W93" s="7">
        <f t="shared" si="8"/>
        <v>0</v>
      </c>
      <c r="X93" s="38"/>
    </row>
    <row r="94" spans="1:24" ht="34.5" customHeight="1">
      <c r="A94" s="91" t="s">
        <v>124</v>
      </c>
      <c r="B94" s="92"/>
      <c r="C94" s="48" t="s">
        <v>132</v>
      </c>
      <c r="D94" s="74"/>
      <c r="E94" s="74"/>
      <c r="F94" s="74"/>
      <c r="G94" s="75"/>
      <c r="H94" s="56"/>
      <c r="I94" s="108"/>
      <c r="J94" s="6"/>
      <c r="K94" s="6" t="e">
        <f>SUM(J94/H94*100)</f>
        <v>#DIV/0!</v>
      </c>
      <c r="L94" s="6"/>
      <c r="M94" s="6"/>
      <c r="N94" s="6" t="e">
        <f>SUM(M94/L94*100)</f>
        <v>#DIV/0!</v>
      </c>
      <c r="O94" s="6"/>
      <c r="P94" s="7">
        <f t="shared" si="9"/>
        <v>0</v>
      </c>
      <c r="Q94" s="7">
        <f t="shared" si="4"/>
        <v>0</v>
      </c>
      <c r="R94" s="6"/>
      <c r="S94" s="7">
        <f t="shared" si="5"/>
        <v>0</v>
      </c>
      <c r="T94" s="7">
        <f t="shared" si="6"/>
        <v>0</v>
      </c>
      <c r="U94" s="6"/>
      <c r="V94" s="7">
        <f t="shared" si="7"/>
        <v>0</v>
      </c>
      <c r="W94" s="7">
        <f t="shared" si="8"/>
        <v>0</v>
      </c>
      <c r="X94" s="38"/>
    </row>
    <row r="95" spans="1:24" ht="34.5" customHeight="1">
      <c r="A95" s="91" t="s">
        <v>170</v>
      </c>
      <c r="B95" s="94"/>
      <c r="C95" s="48" t="s">
        <v>171</v>
      </c>
      <c r="D95" s="49"/>
      <c r="E95" s="49"/>
      <c r="F95" s="49"/>
      <c r="G95" s="50"/>
      <c r="H95" s="56"/>
      <c r="I95" s="52"/>
      <c r="J95" s="6"/>
      <c r="K95" s="6"/>
      <c r="L95" s="6"/>
      <c r="M95" s="6"/>
      <c r="N95" s="6"/>
      <c r="O95" s="6"/>
      <c r="P95" s="7"/>
      <c r="Q95" s="7"/>
      <c r="R95" s="6"/>
      <c r="S95" s="7"/>
      <c r="T95" s="7"/>
      <c r="U95" s="6"/>
      <c r="V95" s="7"/>
      <c r="W95" s="7"/>
      <c r="X95" s="38"/>
    </row>
    <row r="96" spans="1:24" ht="59.25" customHeight="1">
      <c r="A96" s="91" t="s">
        <v>133</v>
      </c>
      <c r="B96" s="92"/>
      <c r="C96" s="48" t="s">
        <v>134</v>
      </c>
      <c r="D96" s="74"/>
      <c r="E96" s="74"/>
      <c r="F96" s="74"/>
      <c r="G96" s="75"/>
      <c r="H96" s="56">
        <v>9777278</v>
      </c>
      <c r="I96" s="52"/>
      <c r="J96" s="8">
        <v>9777278</v>
      </c>
      <c r="K96" s="6">
        <f>SUM(J96/H96*100)</f>
        <v>100</v>
      </c>
      <c r="L96" s="6">
        <v>10253720</v>
      </c>
      <c r="M96" s="8">
        <v>10253720</v>
      </c>
      <c r="N96" s="6">
        <f>SUM(M96/L96*100)</f>
        <v>100</v>
      </c>
      <c r="O96" s="6">
        <v>10253806.44</v>
      </c>
      <c r="P96" s="7">
        <f t="shared" si="9"/>
        <v>476528.4399999995</v>
      </c>
      <c r="Q96" s="7">
        <f t="shared" si="4"/>
        <v>86.43999999947846</v>
      </c>
      <c r="R96" s="6">
        <v>10430732.5</v>
      </c>
      <c r="S96" s="7">
        <f aca="true" t="shared" si="17" ref="S96:S131">SUM(R96-J96)</f>
        <v>653454.5</v>
      </c>
      <c r="T96" s="7">
        <f aca="true" t="shared" si="18" ref="T96:T131">SUM(R96-M96)</f>
        <v>177012.5</v>
      </c>
      <c r="U96" s="6">
        <v>10541275</v>
      </c>
      <c r="V96" s="7">
        <f aca="true" t="shared" si="19" ref="V96:V131">SUM(U96-J96)</f>
        <v>763997</v>
      </c>
      <c r="W96" s="7">
        <f aca="true" t="shared" si="20" ref="W96:W131">SUM(U96-M96)</f>
        <v>287555</v>
      </c>
      <c r="X96" s="38"/>
    </row>
    <row r="97" spans="1:24" ht="45" customHeight="1" hidden="1">
      <c r="A97" s="60" t="s">
        <v>164</v>
      </c>
      <c r="B97" s="50"/>
      <c r="C97" s="48" t="s">
        <v>169</v>
      </c>
      <c r="D97" s="49"/>
      <c r="E97" s="49"/>
      <c r="F97" s="49"/>
      <c r="G97" s="50"/>
      <c r="H97" s="56"/>
      <c r="I97" s="52"/>
      <c r="J97" s="6"/>
      <c r="K97" s="13" t="e">
        <f>SUM(J97/H97*100)</f>
        <v>#DIV/0!</v>
      </c>
      <c r="L97" s="6"/>
      <c r="M97" s="6"/>
      <c r="N97" s="6" t="e">
        <f>SUM(M97/L97*100)</f>
        <v>#DIV/0!</v>
      </c>
      <c r="O97" s="6"/>
      <c r="P97" s="7">
        <f t="shared" si="9"/>
        <v>0</v>
      </c>
      <c r="Q97" s="7">
        <f t="shared" si="4"/>
        <v>0</v>
      </c>
      <c r="R97" s="6"/>
      <c r="S97" s="7">
        <f t="shared" si="17"/>
        <v>0</v>
      </c>
      <c r="T97" s="7">
        <f t="shared" si="18"/>
        <v>0</v>
      </c>
      <c r="U97" s="6"/>
      <c r="V97" s="7">
        <f t="shared" si="19"/>
        <v>0</v>
      </c>
      <c r="W97" s="7">
        <f t="shared" si="20"/>
        <v>0</v>
      </c>
      <c r="X97" s="38"/>
    </row>
    <row r="98" spans="1:24" ht="45" customHeight="1">
      <c r="A98" s="60" t="s">
        <v>162</v>
      </c>
      <c r="B98" s="50"/>
      <c r="C98" s="48" t="s">
        <v>163</v>
      </c>
      <c r="D98" s="49"/>
      <c r="E98" s="49"/>
      <c r="F98" s="49"/>
      <c r="G98" s="50"/>
      <c r="H98" s="56">
        <v>2061374</v>
      </c>
      <c r="I98" s="52"/>
      <c r="J98" s="6">
        <v>2061374</v>
      </c>
      <c r="K98" s="13">
        <f>SUM(J98/H98*100)</f>
        <v>100</v>
      </c>
      <c r="L98" s="6">
        <v>2301407</v>
      </c>
      <c r="M98" s="6">
        <v>2301407</v>
      </c>
      <c r="N98" s="6">
        <v>100</v>
      </c>
      <c r="O98" s="6">
        <v>2865018</v>
      </c>
      <c r="P98" s="7">
        <f t="shared" si="9"/>
        <v>803644</v>
      </c>
      <c r="Q98" s="7">
        <f t="shared" si="4"/>
        <v>563611</v>
      </c>
      <c r="R98" s="6">
        <v>2898019</v>
      </c>
      <c r="S98" s="7"/>
      <c r="T98" s="7"/>
      <c r="U98" s="6">
        <v>3013939</v>
      </c>
      <c r="V98" s="7"/>
      <c r="W98" s="7"/>
      <c r="X98" s="38"/>
    </row>
    <row r="99" spans="1:24" ht="32.25" customHeight="1">
      <c r="A99" s="46" t="s">
        <v>168</v>
      </c>
      <c r="B99" s="73"/>
      <c r="C99" s="48" t="s">
        <v>9</v>
      </c>
      <c r="D99" s="74"/>
      <c r="E99" s="74"/>
      <c r="F99" s="74"/>
      <c r="G99" s="75"/>
      <c r="H99" s="102">
        <f>SUM(H101:I118)</f>
        <v>234815921.43000004</v>
      </c>
      <c r="I99" s="103"/>
      <c r="J99" s="4">
        <f>SUM(J101+J102+J103+J104+J105+J109+J116+J110+J113+J112+J118+J117)</f>
        <v>232991331.19000003</v>
      </c>
      <c r="K99" s="19">
        <f>SUM(J99/H99*100)</f>
        <v>99.222969963498</v>
      </c>
      <c r="L99" s="4">
        <f>SUM(L101+L102+L103+L104+L105+L109+L110+L112+L113+L114+L115+L117+L118)</f>
        <v>279577901.04</v>
      </c>
      <c r="M99" s="4">
        <f>SUM(M101+M102+M103+M104+M105+M109+M110+M112+M113+M114+M115+M117+M118)</f>
        <v>279577901.04</v>
      </c>
      <c r="N99" s="4">
        <f aca="true" t="shared" si="21" ref="N99:N123">SUM(M99/L99*100)</f>
        <v>100</v>
      </c>
      <c r="O99" s="4">
        <f>SUM(O102+O103+O104+O105+O109+O110+O112+O113+O115+O116+O117+O118)</f>
        <v>313018168.88</v>
      </c>
      <c r="P99" s="5">
        <f aca="true" t="shared" si="22" ref="P99:P128">SUM(O99-J99)</f>
        <v>80026837.68999997</v>
      </c>
      <c r="Q99" s="5">
        <f aca="true" t="shared" si="23" ref="Q99:Q131">SUM(O99-M99)</f>
        <v>33440267.839999974</v>
      </c>
      <c r="R99" s="4">
        <f>SUM(R102+R103+R104+R105+R109+R110+R112+R113+R115+R116+R117+R118)</f>
        <v>306080683.42</v>
      </c>
      <c r="S99" s="5">
        <f t="shared" si="17"/>
        <v>73089352.22999999</v>
      </c>
      <c r="T99" s="5">
        <f t="shared" si="18"/>
        <v>26502782.379999995</v>
      </c>
      <c r="U99" s="4">
        <f>SUM(U102+U103+U104+U105+U109+U110+U113+U115+U116+U117+U118)</f>
        <v>320615526.78000003</v>
      </c>
      <c r="V99" s="5">
        <f t="shared" si="19"/>
        <v>87624195.59</v>
      </c>
      <c r="W99" s="5">
        <f t="shared" si="20"/>
        <v>41037625.74000001</v>
      </c>
      <c r="X99" s="38"/>
    </row>
    <row r="100" spans="1:24" ht="14.25" customHeight="1">
      <c r="A100" s="35"/>
      <c r="B100" s="36"/>
      <c r="C100" s="48" t="s">
        <v>65</v>
      </c>
      <c r="D100" s="74"/>
      <c r="E100" s="74"/>
      <c r="F100" s="74"/>
      <c r="G100" s="75"/>
      <c r="H100" s="51"/>
      <c r="I100" s="72"/>
      <c r="J100" s="6"/>
      <c r="K100" s="13"/>
      <c r="L100" s="6"/>
      <c r="M100" s="6"/>
      <c r="N100" s="6"/>
      <c r="O100" s="6"/>
      <c r="P100" s="7">
        <f t="shared" si="22"/>
        <v>0</v>
      </c>
      <c r="Q100" s="7">
        <f t="shared" si="23"/>
        <v>0</v>
      </c>
      <c r="R100" s="6"/>
      <c r="S100" s="7">
        <f t="shared" si="17"/>
        <v>0</v>
      </c>
      <c r="T100" s="7">
        <f t="shared" si="18"/>
        <v>0</v>
      </c>
      <c r="U100" s="6"/>
      <c r="V100" s="7">
        <f t="shared" si="19"/>
        <v>0</v>
      </c>
      <c r="W100" s="7">
        <f t="shared" si="20"/>
        <v>0</v>
      </c>
      <c r="X100" s="38"/>
    </row>
    <row r="101" spans="1:24" ht="44.25" customHeight="1">
      <c r="A101" s="35"/>
      <c r="B101" s="36"/>
      <c r="C101" s="55" t="s">
        <v>66</v>
      </c>
      <c r="D101" s="125"/>
      <c r="E101" s="125"/>
      <c r="F101" s="125"/>
      <c r="G101" s="126"/>
      <c r="H101" s="51">
        <v>11407850</v>
      </c>
      <c r="I101" s="72"/>
      <c r="J101" s="6">
        <v>11407850</v>
      </c>
      <c r="K101" s="13">
        <f aca="true" t="shared" si="24" ref="K101:K120">SUM(J101/H101*100)</f>
        <v>100</v>
      </c>
      <c r="L101" s="6">
        <v>11203000</v>
      </c>
      <c r="M101" s="6">
        <v>11203000</v>
      </c>
      <c r="N101" s="6">
        <f t="shared" si="21"/>
        <v>100</v>
      </c>
      <c r="O101" s="6"/>
      <c r="P101" s="7">
        <f t="shared" si="22"/>
        <v>-11407850</v>
      </c>
      <c r="Q101" s="7">
        <f t="shared" si="23"/>
        <v>-11203000</v>
      </c>
      <c r="R101" s="6"/>
      <c r="S101" s="7">
        <f t="shared" si="17"/>
        <v>-11407850</v>
      </c>
      <c r="T101" s="7">
        <f t="shared" si="18"/>
        <v>-11203000</v>
      </c>
      <c r="U101" s="6"/>
      <c r="V101" s="7">
        <f t="shared" si="19"/>
        <v>-11407850</v>
      </c>
      <c r="W101" s="7">
        <f t="shared" si="20"/>
        <v>-11203000</v>
      </c>
      <c r="X101" s="38"/>
    </row>
    <row r="102" spans="1:24" ht="47.25" customHeight="1">
      <c r="A102" s="35"/>
      <c r="B102" s="36"/>
      <c r="C102" s="132" t="s">
        <v>67</v>
      </c>
      <c r="D102" s="133"/>
      <c r="E102" s="133"/>
      <c r="F102" s="133"/>
      <c r="G102" s="134"/>
      <c r="H102" s="51">
        <v>130700750</v>
      </c>
      <c r="I102" s="72"/>
      <c r="J102" s="6">
        <v>130700750</v>
      </c>
      <c r="K102" s="13">
        <f t="shared" si="24"/>
        <v>100</v>
      </c>
      <c r="L102" s="6">
        <v>166771046</v>
      </c>
      <c r="M102" s="6">
        <v>166771046</v>
      </c>
      <c r="N102" s="6">
        <f t="shared" si="21"/>
        <v>100</v>
      </c>
      <c r="O102" s="6">
        <v>186300700</v>
      </c>
      <c r="P102" s="7">
        <f t="shared" si="22"/>
        <v>55599950</v>
      </c>
      <c r="Q102" s="7">
        <f t="shared" si="23"/>
        <v>19529654</v>
      </c>
      <c r="R102" s="6">
        <v>198083796</v>
      </c>
      <c r="S102" s="7">
        <f t="shared" si="17"/>
        <v>67383046</v>
      </c>
      <c r="T102" s="7">
        <f t="shared" si="18"/>
        <v>31312750</v>
      </c>
      <c r="U102" s="6">
        <v>209977150</v>
      </c>
      <c r="V102" s="7">
        <f t="shared" si="19"/>
        <v>79276400</v>
      </c>
      <c r="W102" s="7">
        <f t="shared" si="20"/>
        <v>43206104</v>
      </c>
      <c r="X102" s="38"/>
    </row>
    <row r="103" spans="1:24" ht="45" customHeight="1">
      <c r="A103" s="35"/>
      <c r="B103" s="36"/>
      <c r="C103" s="55" t="s">
        <v>95</v>
      </c>
      <c r="D103" s="125"/>
      <c r="E103" s="125"/>
      <c r="F103" s="125"/>
      <c r="G103" s="126"/>
      <c r="H103" s="51">
        <v>36386285</v>
      </c>
      <c r="I103" s="72"/>
      <c r="J103" s="8">
        <v>36386285</v>
      </c>
      <c r="K103" s="13">
        <f t="shared" si="24"/>
        <v>100</v>
      </c>
      <c r="L103" s="6">
        <v>42750594</v>
      </c>
      <c r="M103" s="6">
        <v>42750594</v>
      </c>
      <c r="N103" s="6">
        <f t="shared" si="21"/>
        <v>100</v>
      </c>
      <c r="O103" s="6">
        <v>7274810</v>
      </c>
      <c r="P103" s="7">
        <f t="shared" si="22"/>
        <v>-29111475</v>
      </c>
      <c r="Q103" s="7">
        <f t="shared" si="23"/>
        <v>-35475784</v>
      </c>
      <c r="R103" s="6">
        <v>7274810</v>
      </c>
      <c r="S103" s="7">
        <f t="shared" si="17"/>
        <v>-29111475</v>
      </c>
      <c r="T103" s="7">
        <f t="shared" si="18"/>
        <v>-35475784</v>
      </c>
      <c r="U103" s="6">
        <v>7274810</v>
      </c>
      <c r="V103" s="7">
        <f t="shared" si="19"/>
        <v>-29111475</v>
      </c>
      <c r="W103" s="7">
        <f t="shared" si="20"/>
        <v>-35475784</v>
      </c>
      <c r="X103" s="38"/>
    </row>
    <row r="104" spans="1:24" ht="56.25" customHeight="1">
      <c r="A104" s="35"/>
      <c r="B104" s="36"/>
      <c r="C104" s="55" t="s">
        <v>70</v>
      </c>
      <c r="D104" s="125"/>
      <c r="E104" s="125"/>
      <c r="F104" s="125"/>
      <c r="G104" s="126"/>
      <c r="H104" s="51">
        <v>5470000</v>
      </c>
      <c r="I104" s="72"/>
      <c r="J104" s="6">
        <v>5470000</v>
      </c>
      <c r="K104" s="13">
        <f t="shared" si="24"/>
        <v>100</v>
      </c>
      <c r="L104" s="6">
        <v>5573450</v>
      </c>
      <c r="M104" s="6">
        <v>5573450</v>
      </c>
      <c r="N104" s="6">
        <f t="shared" si="21"/>
        <v>100</v>
      </c>
      <c r="O104" s="6">
        <v>44283220</v>
      </c>
      <c r="P104" s="7">
        <f t="shared" si="22"/>
        <v>38813220</v>
      </c>
      <c r="Q104" s="7">
        <f t="shared" si="23"/>
        <v>38709770</v>
      </c>
      <c r="R104" s="6">
        <v>46982505</v>
      </c>
      <c r="S104" s="7">
        <f t="shared" si="17"/>
        <v>41512505</v>
      </c>
      <c r="T104" s="7">
        <f t="shared" si="18"/>
        <v>41409055</v>
      </c>
      <c r="U104" s="6">
        <v>49724164</v>
      </c>
      <c r="V104" s="7">
        <f t="shared" si="19"/>
        <v>44254164</v>
      </c>
      <c r="W104" s="7">
        <f t="shared" si="20"/>
        <v>44150714</v>
      </c>
      <c r="X104" s="38"/>
    </row>
    <row r="105" spans="1:24" ht="48" customHeight="1">
      <c r="A105" s="35"/>
      <c r="B105" s="36"/>
      <c r="C105" s="55" t="s">
        <v>71</v>
      </c>
      <c r="D105" s="125"/>
      <c r="E105" s="125"/>
      <c r="F105" s="125"/>
      <c r="G105" s="126"/>
      <c r="H105" s="51">
        <v>1477840</v>
      </c>
      <c r="I105" s="72"/>
      <c r="J105" s="6">
        <v>1477840</v>
      </c>
      <c r="K105" s="13">
        <f t="shared" si="24"/>
        <v>100</v>
      </c>
      <c r="L105" s="6">
        <v>1743770.35</v>
      </c>
      <c r="M105" s="6">
        <v>1743770.35</v>
      </c>
      <c r="N105" s="6">
        <f t="shared" si="21"/>
        <v>100</v>
      </c>
      <c r="O105" s="6">
        <v>3102740</v>
      </c>
      <c r="P105" s="7">
        <f t="shared" si="22"/>
        <v>1624900</v>
      </c>
      <c r="Q105" s="7">
        <f t="shared" si="23"/>
        <v>1358969.65</v>
      </c>
      <c r="R105" s="6">
        <v>2172096</v>
      </c>
      <c r="S105" s="7">
        <f t="shared" si="17"/>
        <v>694256</v>
      </c>
      <c r="T105" s="7">
        <f t="shared" si="18"/>
        <v>428325.6499999999</v>
      </c>
      <c r="U105" s="6">
        <v>2172096</v>
      </c>
      <c r="V105" s="7">
        <f t="shared" si="19"/>
        <v>694256</v>
      </c>
      <c r="W105" s="7">
        <f t="shared" si="20"/>
        <v>428325.6499999999</v>
      </c>
      <c r="X105" s="38"/>
    </row>
    <row r="106" spans="1:24" ht="33.75" customHeight="1">
      <c r="A106" s="35"/>
      <c r="B106" s="36"/>
      <c r="C106" s="55" t="s">
        <v>68</v>
      </c>
      <c r="D106" s="125"/>
      <c r="E106" s="125"/>
      <c r="F106" s="125"/>
      <c r="G106" s="126"/>
      <c r="H106" s="56"/>
      <c r="I106" s="108"/>
      <c r="J106" s="6"/>
      <c r="K106" s="13"/>
      <c r="L106" s="6"/>
      <c r="M106" s="6"/>
      <c r="N106" s="6" t="e">
        <f t="shared" si="21"/>
        <v>#DIV/0!</v>
      </c>
      <c r="O106" s="6"/>
      <c r="P106" s="7">
        <f t="shared" si="22"/>
        <v>0</v>
      </c>
      <c r="Q106" s="7">
        <f t="shared" si="23"/>
        <v>0</v>
      </c>
      <c r="R106" s="6"/>
      <c r="S106" s="7">
        <f t="shared" si="17"/>
        <v>0</v>
      </c>
      <c r="T106" s="7">
        <f t="shared" si="18"/>
        <v>0</v>
      </c>
      <c r="U106" s="6"/>
      <c r="V106" s="7">
        <f t="shared" si="19"/>
        <v>0</v>
      </c>
      <c r="W106" s="7">
        <f t="shared" si="20"/>
        <v>0</v>
      </c>
      <c r="X106" s="38"/>
    </row>
    <row r="107" spans="1:24" ht="42.75" customHeight="1">
      <c r="A107" s="35"/>
      <c r="B107" s="36"/>
      <c r="C107" s="55" t="s">
        <v>72</v>
      </c>
      <c r="D107" s="125"/>
      <c r="E107" s="125"/>
      <c r="F107" s="125"/>
      <c r="G107" s="126"/>
      <c r="H107" s="51"/>
      <c r="I107" s="72"/>
      <c r="J107" s="8"/>
      <c r="K107" s="13"/>
      <c r="L107" s="6"/>
      <c r="M107" s="6"/>
      <c r="N107" s="6" t="e">
        <f t="shared" si="21"/>
        <v>#DIV/0!</v>
      </c>
      <c r="O107" s="6"/>
      <c r="P107" s="7">
        <f t="shared" si="22"/>
        <v>0</v>
      </c>
      <c r="Q107" s="7">
        <f t="shared" si="23"/>
        <v>0</v>
      </c>
      <c r="R107" s="6"/>
      <c r="S107" s="7">
        <f t="shared" si="17"/>
        <v>0</v>
      </c>
      <c r="T107" s="7">
        <f t="shared" si="18"/>
        <v>0</v>
      </c>
      <c r="U107" s="6"/>
      <c r="V107" s="7">
        <f t="shared" si="19"/>
        <v>0</v>
      </c>
      <c r="W107" s="7">
        <f t="shared" si="20"/>
        <v>0</v>
      </c>
      <c r="X107" s="38"/>
    </row>
    <row r="108" spans="1:24" ht="18" customHeight="1">
      <c r="A108" s="65"/>
      <c r="B108" s="66"/>
      <c r="C108" s="55" t="s">
        <v>140</v>
      </c>
      <c r="D108" s="49"/>
      <c r="E108" s="49"/>
      <c r="F108" s="49"/>
      <c r="G108" s="50"/>
      <c r="H108" s="63"/>
      <c r="I108" s="64"/>
      <c r="J108" s="6"/>
      <c r="K108" s="13"/>
      <c r="L108" s="6"/>
      <c r="M108" s="6"/>
      <c r="N108" s="6"/>
      <c r="O108" s="6"/>
      <c r="P108" s="7">
        <f t="shared" si="22"/>
        <v>0</v>
      </c>
      <c r="Q108" s="7">
        <f t="shared" si="23"/>
        <v>0</v>
      </c>
      <c r="R108" s="6"/>
      <c r="S108" s="7">
        <f t="shared" si="17"/>
        <v>0</v>
      </c>
      <c r="T108" s="7">
        <f t="shared" si="18"/>
        <v>0</v>
      </c>
      <c r="U108" s="6"/>
      <c r="V108" s="7">
        <f t="shared" si="19"/>
        <v>0</v>
      </c>
      <c r="W108" s="7">
        <f t="shared" si="20"/>
        <v>0</v>
      </c>
      <c r="X108" s="38"/>
    </row>
    <row r="109" spans="1:24" ht="31.5" customHeight="1">
      <c r="A109" s="35"/>
      <c r="B109" s="36"/>
      <c r="C109" s="55" t="s">
        <v>161</v>
      </c>
      <c r="D109" s="125"/>
      <c r="E109" s="125"/>
      <c r="F109" s="125"/>
      <c r="G109" s="126"/>
      <c r="H109" s="51">
        <v>830909</v>
      </c>
      <c r="I109" s="72"/>
      <c r="J109" s="6">
        <v>830909</v>
      </c>
      <c r="K109" s="13">
        <f t="shared" si="24"/>
        <v>100</v>
      </c>
      <c r="L109" s="6">
        <v>888628</v>
      </c>
      <c r="M109" s="6">
        <v>888628</v>
      </c>
      <c r="N109" s="6">
        <f t="shared" si="21"/>
        <v>100</v>
      </c>
      <c r="O109" s="6">
        <v>1208033</v>
      </c>
      <c r="P109" s="7">
        <f t="shared" si="22"/>
        <v>377124</v>
      </c>
      <c r="Q109" s="7">
        <f t="shared" si="23"/>
        <v>319405</v>
      </c>
      <c r="R109" s="6">
        <v>1219463</v>
      </c>
      <c r="S109" s="7">
        <f t="shared" si="17"/>
        <v>388554</v>
      </c>
      <c r="T109" s="7">
        <f t="shared" si="18"/>
        <v>330835</v>
      </c>
      <c r="U109" s="6">
        <v>1265642</v>
      </c>
      <c r="V109" s="7">
        <f t="shared" si="19"/>
        <v>434733</v>
      </c>
      <c r="W109" s="7">
        <f t="shared" si="20"/>
        <v>377014</v>
      </c>
      <c r="X109" s="38"/>
    </row>
    <row r="110" spans="1:24" ht="54" customHeight="1">
      <c r="A110" s="35"/>
      <c r="B110" s="36"/>
      <c r="C110" s="55" t="s">
        <v>69</v>
      </c>
      <c r="D110" s="125"/>
      <c r="E110" s="125"/>
      <c r="F110" s="125"/>
      <c r="G110" s="126"/>
      <c r="H110" s="51">
        <v>3688.19</v>
      </c>
      <c r="I110" s="72"/>
      <c r="J110" s="6">
        <v>3688.19</v>
      </c>
      <c r="K110" s="13">
        <f t="shared" si="24"/>
        <v>100</v>
      </c>
      <c r="L110" s="6">
        <v>3613.17</v>
      </c>
      <c r="M110" s="6">
        <v>3613.17</v>
      </c>
      <c r="N110" s="6">
        <f t="shared" si="21"/>
        <v>100</v>
      </c>
      <c r="O110" s="6">
        <v>4567.4</v>
      </c>
      <c r="P110" s="7">
        <f t="shared" si="22"/>
        <v>879.2099999999996</v>
      </c>
      <c r="Q110" s="7">
        <f t="shared" si="23"/>
        <v>954.2299999999996</v>
      </c>
      <c r="R110" s="6">
        <v>4750.1</v>
      </c>
      <c r="S110" s="7">
        <f t="shared" si="17"/>
        <v>1061.9100000000003</v>
      </c>
      <c r="T110" s="7">
        <f t="shared" si="18"/>
        <v>1136.9300000000003</v>
      </c>
      <c r="U110" s="6">
        <v>4940.1</v>
      </c>
      <c r="V110" s="7">
        <f t="shared" si="19"/>
        <v>1251.9100000000003</v>
      </c>
      <c r="W110" s="7">
        <f t="shared" si="20"/>
        <v>1326.9300000000003</v>
      </c>
      <c r="X110" s="38"/>
    </row>
    <row r="111" spans="1:24" ht="54" customHeight="1">
      <c r="A111" s="65"/>
      <c r="B111" s="66"/>
      <c r="C111" s="55" t="s">
        <v>172</v>
      </c>
      <c r="D111" s="49"/>
      <c r="E111" s="49"/>
      <c r="F111" s="49"/>
      <c r="G111" s="50"/>
      <c r="H111" s="63"/>
      <c r="I111" s="64"/>
      <c r="J111" s="6"/>
      <c r="K111" s="13"/>
      <c r="L111" s="6"/>
      <c r="M111" s="6"/>
      <c r="N111" s="6"/>
      <c r="O111" s="6"/>
      <c r="P111" s="7">
        <f t="shared" si="22"/>
        <v>0</v>
      </c>
      <c r="Q111" s="7">
        <f t="shared" si="23"/>
        <v>0</v>
      </c>
      <c r="R111" s="6"/>
      <c r="S111" s="7">
        <f t="shared" si="17"/>
        <v>0</v>
      </c>
      <c r="T111" s="7">
        <f t="shared" si="18"/>
        <v>0</v>
      </c>
      <c r="U111" s="6"/>
      <c r="V111" s="7">
        <f t="shared" si="19"/>
        <v>0</v>
      </c>
      <c r="W111" s="7">
        <f t="shared" si="20"/>
        <v>0</v>
      </c>
      <c r="X111" s="38"/>
    </row>
    <row r="112" spans="1:24" ht="54" customHeight="1">
      <c r="A112" s="65"/>
      <c r="B112" s="66"/>
      <c r="C112" s="55" t="s">
        <v>141</v>
      </c>
      <c r="D112" s="49"/>
      <c r="E112" s="49"/>
      <c r="F112" s="49"/>
      <c r="G112" s="50"/>
      <c r="H112" s="63">
        <v>2790313</v>
      </c>
      <c r="I112" s="64"/>
      <c r="J112" s="6">
        <v>2204757.11</v>
      </c>
      <c r="K112" s="13">
        <f>SUM(J112/H112*100)</f>
        <v>79.01468795794592</v>
      </c>
      <c r="L112" s="6">
        <v>1805000</v>
      </c>
      <c r="M112" s="6">
        <v>1805000</v>
      </c>
      <c r="N112" s="6">
        <v>100</v>
      </c>
      <c r="O112" s="6">
        <v>1640000</v>
      </c>
      <c r="P112" s="7">
        <f t="shared" si="22"/>
        <v>-564757.1099999999</v>
      </c>
      <c r="Q112" s="7">
        <f t="shared" si="23"/>
        <v>-165000</v>
      </c>
      <c r="R112" s="6">
        <v>1995000</v>
      </c>
      <c r="S112" s="7">
        <f t="shared" si="17"/>
        <v>-209757.10999999987</v>
      </c>
      <c r="T112" s="7">
        <f t="shared" si="18"/>
        <v>190000</v>
      </c>
      <c r="U112" s="6"/>
      <c r="V112" s="7">
        <f t="shared" si="19"/>
        <v>-2204757.11</v>
      </c>
      <c r="W112" s="7">
        <f t="shared" si="20"/>
        <v>-1805000</v>
      </c>
      <c r="X112" s="38"/>
    </row>
    <row r="113" spans="1:24" ht="56.25" customHeight="1">
      <c r="A113" s="35"/>
      <c r="B113" s="36"/>
      <c r="C113" s="55" t="s">
        <v>178</v>
      </c>
      <c r="D113" s="125"/>
      <c r="E113" s="125"/>
      <c r="F113" s="125"/>
      <c r="G113" s="126"/>
      <c r="H113" s="51">
        <v>1194032.37</v>
      </c>
      <c r="I113" s="72"/>
      <c r="J113" s="6">
        <v>1115297.02</v>
      </c>
      <c r="K113" s="13">
        <f t="shared" si="24"/>
        <v>93.40592835016692</v>
      </c>
      <c r="L113" s="6">
        <v>1194032.37</v>
      </c>
      <c r="M113" s="6">
        <v>1194032.37</v>
      </c>
      <c r="N113" s="6">
        <f t="shared" si="21"/>
        <v>100</v>
      </c>
      <c r="O113" s="6">
        <v>1194032.37</v>
      </c>
      <c r="P113" s="7">
        <f t="shared" si="22"/>
        <v>78735.3500000001</v>
      </c>
      <c r="Q113" s="7">
        <f t="shared" si="23"/>
        <v>0</v>
      </c>
      <c r="R113" s="6">
        <v>1194032.37</v>
      </c>
      <c r="S113" s="7">
        <f t="shared" si="17"/>
        <v>78735.3500000001</v>
      </c>
      <c r="T113" s="7">
        <f t="shared" si="18"/>
        <v>0</v>
      </c>
      <c r="U113" s="6">
        <v>1194032.37</v>
      </c>
      <c r="V113" s="7">
        <f t="shared" si="19"/>
        <v>78735.3500000001</v>
      </c>
      <c r="W113" s="7">
        <f t="shared" si="20"/>
        <v>0</v>
      </c>
      <c r="X113" s="38"/>
    </row>
    <row r="114" spans="1:24" ht="45.75" customHeight="1">
      <c r="A114" s="35"/>
      <c r="B114" s="36"/>
      <c r="C114" s="55" t="s">
        <v>90</v>
      </c>
      <c r="D114" s="125"/>
      <c r="E114" s="125"/>
      <c r="F114" s="125"/>
      <c r="G114" s="126"/>
      <c r="H114" s="51"/>
      <c r="I114" s="72"/>
      <c r="J114" s="6"/>
      <c r="K114" s="13"/>
      <c r="L114" s="6">
        <v>2085310</v>
      </c>
      <c r="M114" s="6">
        <v>2085310</v>
      </c>
      <c r="N114" s="6">
        <f t="shared" si="21"/>
        <v>100</v>
      </c>
      <c r="O114" s="6"/>
      <c r="P114" s="7">
        <f t="shared" si="22"/>
        <v>0</v>
      </c>
      <c r="Q114" s="7">
        <f t="shared" si="23"/>
        <v>-2085310</v>
      </c>
      <c r="R114" s="6"/>
      <c r="S114" s="7">
        <f t="shared" si="17"/>
        <v>0</v>
      </c>
      <c r="T114" s="7">
        <f t="shared" si="18"/>
        <v>-2085310</v>
      </c>
      <c r="U114" s="6"/>
      <c r="V114" s="7">
        <f t="shared" si="19"/>
        <v>0</v>
      </c>
      <c r="W114" s="7">
        <f t="shared" si="20"/>
        <v>-2085310</v>
      </c>
      <c r="X114" s="38"/>
    </row>
    <row r="115" spans="1:24" ht="75.75" customHeight="1">
      <c r="A115" s="35"/>
      <c r="B115" s="36"/>
      <c r="C115" s="55" t="s">
        <v>96</v>
      </c>
      <c r="D115" s="125"/>
      <c r="E115" s="125"/>
      <c r="F115" s="125"/>
      <c r="G115" s="126"/>
      <c r="H115" s="51">
        <v>3387.08</v>
      </c>
      <c r="I115" s="72"/>
      <c r="J115" s="6">
        <v>0</v>
      </c>
      <c r="K115" s="13">
        <f t="shared" si="24"/>
        <v>0</v>
      </c>
      <c r="L115" s="6">
        <v>3387.08</v>
      </c>
      <c r="M115" s="6">
        <v>3387.08</v>
      </c>
      <c r="N115" s="6">
        <f t="shared" si="21"/>
        <v>100</v>
      </c>
      <c r="O115" s="6">
        <v>3387.08</v>
      </c>
      <c r="P115" s="7">
        <f t="shared" si="22"/>
        <v>3387.08</v>
      </c>
      <c r="Q115" s="7">
        <f t="shared" si="23"/>
        <v>0</v>
      </c>
      <c r="R115" s="6">
        <v>3387.08</v>
      </c>
      <c r="S115" s="7">
        <f t="shared" si="17"/>
        <v>3387.08</v>
      </c>
      <c r="T115" s="7">
        <f t="shared" si="18"/>
        <v>0</v>
      </c>
      <c r="U115" s="6">
        <v>3387.08</v>
      </c>
      <c r="V115" s="7">
        <f t="shared" si="19"/>
        <v>3387.08</v>
      </c>
      <c r="W115" s="7">
        <f t="shared" si="20"/>
        <v>0</v>
      </c>
      <c r="X115" s="38"/>
    </row>
    <row r="116" spans="1:24" ht="36" customHeight="1">
      <c r="A116" s="35"/>
      <c r="B116" s="36"/>
      <c r="C116" s="55" t="s">
        <v>122</v>
      </c>
      <c r="D116" s="125"/>
      <c r="E116" s="125"/>
      <c r="F116" s="125"/>
      <c r="G116" s="126"/>
      <c r="H116" s="51">
        <v>1950219</v>
      </c>
      <c r="I116" s="72"/>
      <c r="J116" s="6">
        <v>1950219</v>
      </c>
      <c r="K116" s="13">
        <v>0</v>
      </c>
      <c r="L116" s="6"/>
      <c r="M116" s="6"/>
      <c r="N116" s="6" t="e">
        <f t="shared" si="21"/>
        <v>#DIV/0!</v>
      </c>
      <c r="O116" s="6">
        <v>2582883</v>
      </c>
      <c r="P116" s="7">
        <f t="shared" si="22"/>
        <v>632664</v>
      </c>
      <c r="Q116" s="7">
        <f t="shared" si="23"/>
        <v>2582883</v>
      </c>
      <c r="R116" s="6">
        <v>2607136</v>
      </c>
      <c r="S116" s="7">
        <f t="shared" si="17"/>
        <v>656917</v>
      </c>
      <c r="T116" s="7">
        <f t="shared" si="18"/>
        <v>2607136</v>
      </c>
      <c r="U116" s="6">
        <v>2705117</v>
      </c>
      <c r="V116" s="7">
        <f t="shared" si="19"/>
        <v>754898</v>
      </c>
      <c r="W116" s="7">
        <f t="shared" si="20"/>
        <v>2705117</v>
      </c>
      <c r="X116" s="38"/>
    </row>
    <row r="117" spans="1:24" ht="45.75" customHeight="1">
      <c r="A117" s="35"/>
      <c r="B117" s="36"/>
      <c r="C117" s="55" t="s">
        <v>123</v>
      </c>
      <c r="D117" s="125"/>
      <c r="E117" s="125"/>
      <c r="F117" s="125"/>
      <c r="G117" s="126"/>
      <c r="H117" s="51">
        <v>38679480.21</v>
      </c>
      <c r="I117" s="72"/>
      <c r="J117" s="6">
        <v>37722972.02</v>
      </c>
      <c r="K117" s="13">
        <v>0</v>
      </c>
      <c r="L117" s="6">
        <v>31008487.4</v>
      </c>
      <c r="M117" s="6">
        <v>31008487.4</v>
      </c>
      <c r="N117" s="6">
        <f t="shared" si="21"/>
        <v>100</v>
      </c>
      <c r="O117" s="6">
        <v>42590729.27</v>
      </c>
      <c r="P117" s="7">
        <f t="shared" si="22"/>
        <v>4867757.25</v>
      </c>
      <c r="Q117" s="7">
        <f t="shared" si="23"/>
        <v>11582241.870000005</v>
      </c>
      <c r="R117" s="6">
        <v>43644260.31</v>
      </c>
      <c r="S117" s="7">
        <f t="shared" si="17"/>
        <v>5921288.289999999</v>
      </c>
      <c r="T117" s="7">
        <f t="shared" si="18"/>
        <v>12635772.910000004</v>
      </c>
      <c r="U117" s="6">
        <v>45394740.67</v>
      </c>
      <c r="V117" s="7">
        <f t="shared" si="19"/>
        <v>7671768.6499999985</v>
      </c>
      <c r="W117" s="7">
        <f t="shared" si="20"/>
        <v>14386253.270000003</v>
      </c>
      <c r="X117" s="38"/>
    </row>
    <row r="118" spans="1:24" ht="48" customHeight="1">
      <c r="A118" s="35"/>
      <c r="B118" s="36"/>
      <c r="C118" s="55" t="s">
        <v>142</v>
      </c>
      <c r="D118" s="125"/>
      <c r="E118" s="125"/>
      <c r="F118" s="125"/>
      <c r="G118" s="126"/>
      <c r="H118" s="51">
        <v>3921167.58</v>
      </c>
      <c r="I118" s="72"/>
      <c r="J118" s="6">
        <v>3720763.85</v>
      </c>
      <c r="K118" s="13">
        <f>SUM(J118/H118*100)</f>
        <v>94.88918221648666</v>
      </c>
      <c r="L118" s="6">
        <v>14547582.67</v>
      </c>
      <c r="M118" s="6">
        <v>14547582.67</v>
      </c>
      <c r="N118" s="6">
        <f t="shared" si="21"/>
        <v>100</v>
      </c>
      <c r="O118" s="6">
        <v>22833066.76</v>
      </c>
      <c r="P118" s="7">
        <f t="shared" si="22"/>
        <v>19112302.91</v>
      </c>
      <c r="Q118" s="7">
        <f t="shared" si="23"/>
        <v>8285484.090000002</v>
      </c>
      <c r="R118" s="6">
        <v>899447.56</v>
      </c>
      <c r="S118" s="7">
        <f t="shared" si="17"/>
        <v>-2821316.29</v>
      </c>
      <c r="T118" s="7">
        <f t="shared" si="18"/>
        <v>-13648135.11</v>
      </c>
      <c r="U118" s="6">
        <v>899447.56</v>
      </c>
      <c r="V118" s="7">
        <f t="shared" si="19"/>
        <v>-2821316.29</v>
      </c>
      <c r="W118" s="7">
        <f t="shared" si="20"/>
        <v>-13648135.11</v>
      </c>
      <c r="X118" s="38"/>
    </row>
    <row r="119" spans="1:24" ht="77.25" customHeight="1">
      <c r="A119" s="46" t="s">
        <v>165</v>
      </c>
      <c r="B119" s="73"/>
      <c r="C119" s="48" t="s">
        <v>79</v>
      </c>
      <c r="D119" s="74"/>
      <c r="E119" s="74"/>
      <c r="F119" s="74"/>
      <c r="G119" s="75"/>
      <c r="H119" s="51">
        <v>940000</v>
      </c>
      <c r="I119" s="72"/>
      <c r="J119" s="6">
        <v>940000</v>
      </c>
      <c r="K119" s="13">
        <f t="shared" si="24"/>
        <v>100</v>
      </c>
      <c r="L119" s="6">
        <v>2601819</v>
      </c>
      <c r="M119" s="6">
        <v>2601819</v>
      </c>
      <c r="N119" s="6">
        <f t="shared" si="21"/>
        <v>100</v>
      </c>
      <c r="O119" s="6">
        <v>2800877</v>
      </c>
      <c r="P119" s="7">
        <f t="shared" si="22"/>
        <v>1860877</v>
      </c>
      <c r="Q119" s="7">
        <f t="shared" si="23"/>
        <v>199058</v>
      </c>
      <c r="R119" s="6">
        <v>2912206</v>
      </c>
      <c r="S119" s="7">
        <f t="shared" si="17"/>
        <v>1972206</v>
      </c>
      <c r="T119" s="7">
        <f t="shared" si="18"/>
        <v>310387</v>
      </c>
      <c r="U119" s="6">
        <v>3028835</v>
      </c>
      <c r="V119" s="7">
        <f t="shared" si="19"/>
        <v>2088835</v>
      </c>
      <c r="W119" s="7">
        <f t="shared" si="20"/>
        <v>427016</v>
      </c>
      <c r="X119" s="38"/>
    </row>
    <row r="120" spans="1:24" ht="45.75" customHeight="1" hidden="1">
      <c r="A120" s="46" t="s">
        <v>97</v>
      </c>
      <c r="B120" s="73"/>
      <c r="C120" s="48" t="s">
        <v>98</v>
      </c>
      <c r="D120" s="74"/>
      <c r="E120" s="74"/>
      <c r="F120" s="74"/>
      <c r="G120" s="75"/>
      <c r="H120" s="51">
        <v>0</v>
      </c>
      <c r="I120" s="72"/>
      <c r="J120" s="6">
        <v>0</v>
      </c>
      <c r="K120" s="13" t="e">
        <f t="shared" si="24"/>
        <v>#DIV/0!</v>
      </c>
      <c r="L120" s="6"/>
      <c r="M120" s="8"/>
      <c r="N120" s="8"/>
      <c r="O120" s="8"/>
      <c r="P120" s="7">
        <f t="shared" si="22"/>
        <v>0</v>
      </c>
      <c r="Q120" s="7">
        <f t="shared" si="23"/>
        <v>0</v>
      </c>
      <c r="R120" s="8"/>
      <c r="S120" s="7">
        <f t="shared" si="17"/>
        <v>0</v>
      </c>
      <c r="T120" s="7">
        <f t="shared" si="18"/>
        <v>0</v>
      </c>
      <c r="U120" s="8"/>
      <c r="V120" s="7">
        <f t="shared" si="19"/>
        <v>0</v>
      </c>
      <c r="W120" s="7">
        <f t="shared" si="20"/>
        <v>0</v>
      </c>
      <c r="X120" s="38"/>
    </row>
    <row r="121" spans="1:24" ht="45.75" customHeight="1">
      <c r="A121" s="46" t="s">
        <v>164</v>
      </c>
      <c r="B121" s="47"/>
      <c r="C121" s="48" t="s">
        <v>169</v>
      </c>
      <c r="D121" s="49"/>
      <c r="E121" s="49"/>
      <c r="F121" s="49"/>
      <c r="G121" s="50"/>
      <c r="H121" s="51">
        <v>265185</v>
      </c>
      <c r="I121" s="52"/>
      <c r="J121" s="6">
        <v>265185</v>
      </c>
      <c r="K121" s="13">
        <f>SUM(J121/H121*100)</f>
        <v>100</v>
      </c>
      <c r="L121" s="6">
        <v>272183</v>
      </c>
      <c r="M121" s="6">
        <v>272183</v>
      </c>
      <c r="N121" s="8">
        <v>100</v>
      </c>
      <c r="O121" s="6">
        <v>333922</v>
      </c>
      <c r="P121" s="7"/>
      <c r="Q121" s="7"/>
      <c r="R121" s="8">
        <v>336931</v>
      </c>
      <c r="S121" s="7"/>
      <c r="T121" s="7"/>
      <c r="U121" s="8">
        <v>349089</v>
      </c>
      <c r="V121" s="7"/>
      <c r="W121" s="7"/>
      <c r="X121" s="38"/>
    </row>
    <row r="122" spans="1:24" ht="20.25" customHeight="1">
      <c r="A122" s="46" t="s">
        <v>166</v>
      </c>
      <c r="B122" s="73"/>
      <c r="C122" s="48" t="s">
        <v>8</v>
      </c>
      <c r="D122" s="74"/>
      <c r="E122" s="74"/>
      <c r="F122" s="74"/>
      <c r="G122" s="75"/>
      <c r="H122" s="102">
        <f>SUM(H123:I126)</f>
        <v>11639386.89</v>
      </c>
      <c r="I122" s="103"/>
      <c r="J122" s="5">
        <f>SUM(J123+J124+J125+J126)</f>
        <v>11595197.35</v>
      </c>
      <c r="K122" s="19">
        <v>0</v>
      </c>
      <c r="L122" s="4">
        <f>SUM(L123:L126)</f>
        <v>13371695</v>
      </c>
      <c r="M122" s="5">
        <f>SUM(M123:M126)</f>
        <v>13371695</v>
      </c>
      <c r="N122" s="4">
        <f t="shared" si="21"/>
        <v>100</v>
      </c>
      <c r="O122" s="4">
        <f>SUM(O124+O125)</f>
        <v>23831137.2</v>
      </c>
      <c r="P122" s="5">
        <f t="shared" si="22"/>
        <v>12235939.85</v>
      </c>
      <c r="Q122" s="5">
        <f t="shared" si="23"/>
        <v>10459442.2</v>
      </c>
      <c r="R122" s="4">
        <f>SUM(R124+R125)</f>
        <v>23831137.2</v>
      </c>
      <c r="S122" s="5">
        <f t="shared" si="17"/>
        <v>12235939.85</v>
      </c>
      <c r="T122" s="5">
        <f t="shared" si="18"/>
        <v>10459442.2</v>
      </c>
      <c r="U122" s="4">
        <f>SUM(U124+U125)</f>
        <v>23831137.2</v>
      </c>
      <c r="V122" s="5">
        <f t="shared" si="19"/>
        <v>12235939.85</v>
      </c>
      <c r="W122" s="5">
        <f t="shared" si="20"/>
        <v>10459442.2</v>
      </c>
      <c r="X122" s="38"/>
    </row>
    <row r="123" spans="1:24" ht="60.75" customHeight="1">
      <c r="A123" s="46" t="s">
        <v>136</v>
      </c>
      <c r="B123" s="73"/>
      <c r="C123" s="48" t="s">
        <v>137</v>
      </c>
      <c r="D123" s="74"/>
      <c r="E123" s="74"/>
      <c r="F123" s="74"/>
      <c r="G123" s="75"/>
      <c r="H123" s="51">
        <v>107300</v>
      </c>
      <c r="I123" s="72"/>
      <c r="J123" s="7">
        <v>107300</v>
      </c>
      <c r="K123" s="13">
        <v>100</v>
      </c>
      <c r="L123" s="6">
        <v>146700</v>
      </c>
      <c r="M123" s="6">
        <v>146700</v>
      </c>
      <c r="N123" s="6">
        <f t="shared" si="21"/>
        <v>100</v>
      </c>
      <c r="O123" s="6"/>
      <c r="P123" s="7">
        <f t="shared" si="22"/>
        <v>-107300</v>
      </c>
      <c r="Q123" s="7">
        <f t="shared" si="23"/>
        <v>-146700</v>
      </c>
      <c r="R123" s="6"/>
      <c r="S123" s="7">
        <f t="shared" si="17"/>
        <v>-107300</v>
      </c>
      <c r="T123" s="7">
        <f t="shared" si="18"/>
        <v>-146700</v>
      </c>
      <c r="U123" s="6"/>
      <c r="V123" s="7">
        <f t="shared" si="19"/>
        <v>-107300</v>
      </c>
      <c r="W123" s="7">
        <f t="shared" si="20"/>
        <v>-146700</v>
      </c>
      <c r="X123" s="38"/>
    </row>
    <row r="124" spans="1:24" ht="60" customHeight="1">
      <c r="A124" s="46" t="s">
        <v>135</v>
      </c>
      <c r="B124" s="73"/>
      <c r="C124" s="48" t="s">
        <v>145</v>
      </c>
      <c r="D124" s="74"/>
      <c r="E124" s="74"/>
      <c r="F124" s="74"/>
      <c r="G124" s="75"/>
      <c r="H124" s="51">
        <v>11532086.89</v>
      </c>
      <c r="I124" s="72"/>
      <c r="J124" s="7">
        <v>11487897.35</v>
      </c>
      <c r="K124" s="13">
        <v>96.52</v>
      </c>
      <c r="L124" s="6">
        <v>12987000</v>
      </c>
      <c r="M124" s="6">
        <v>12987000</v>
      </c>
      <c r="N124" s="6">
        <v>100</v>
      </c>
      <c r="O124" s="6">
        <v>22347000</v>
      </c>
      <c r="P124" s="7">
        <f t="shared" si="22"/>
        <v>10859102.65</v>
      </c>
      <c r="Q124" s="7">
        <f t="shared" si="23"/>
        <v>9360000</v>
      </c>
      <c r="R124" s="6">
        <v>22347000</v>
      </c>
      <c r="S124" s="7">
        <f t="shared" si="17"/>
        <v>10859102.65</v>
      </c>
      <c r="T124" s="7">
        <f t="shared" si="18"/>
        <v>9360000</v>
      </c>
      <c r="U124" s="6">
        <v>22347000</v>
      </c>
      <c r="V124" s="7">
        <f t="shared" si="19"/>
        <v>10859102.65</v>
      </c>
      <c r="W124" s="7">
        <f t="shared" si="20"/>
        <v>9360000</v>
      </c>
      <c r="X124" s="38"/>
    </row>
    <row r="125" spans="1:24" ht="60" customHeight="1">
      <c r="A125" s="53" t="s">
        <v>201</v>
      </c>
      <c r="B125" s="54"/>
      <c r="C125" s="48" t="s">
        <v>202</v>
      </c>
      <c r="D125" s="49"/>
      <c r="E125" s="49"/>
      <c r="F125" s="49"/>
      <c r="G125" s="50"/>
      <c r="H125" s="51"/>
      <c r="I125" s="52"/>
      <c r="J125" s="7"/>
      <c r="K125" s="13"/>
      <c r="L125" s="6">
        <v>237995</v>
      </c>
      <c r="M125" s="6">
        <v>237995</v>
      </c>
      <c r="N125" s="6">
        <v>100</v>
      </c>
      <c r="O125" s="6">
        <v>1484137.2</v>
      </c>
      <c r="P125" s="7"/>
      <c r="Q125" s="7">
        <f t="shared" si="23"/>
        <v>1246142.2</v>
      </c>
      <c r="R125" s="6">
        <v>1484137.2</v>
      </c>
      <c r="S125" s="7"/>
      <c r="T125" s="7"/>
      <c r="U125" s="6">
        <v>1484137.2</v>
      </c>
      <c r="V125" s="7"/>
      <c r="W125" s="7"/>
      <c r="X125" s="38"/>
    </row>
    <row r="126" spans="1:24" ht="30" customHeight="1">
      <c r="A126" s="46" t="s">
        <v>167</v>
      </c>
      <c r="B126" s="73"/>
      <c r="C126" s="48" t="s">
        <v>73</v>
      </c>
      <c r="D126" s="74"/>
      <c r="E126" s="74"/>
      <c r="F126" s="74"/>
      <c r="G126" s="75"/>
      <c r="H126" s="51"/>
      <c r="I126" s="72"/>
      <c r="J126" s="7"/>
      <c r="K126" s="13">
        <v>0</v>
      </c>
      <c r="L126" s="6"/>
      <c r="M126" s="6"/>
      <c r="N126" s="6"/>
      <c r="O126" s="6"/>
      <c r="P126" s="7">
        <f t="shared" si="22"/>
        <v>0</v>
      </c>
      <c r="Q126" s="7">
        <f t="shared" si="23"/>
        <v>0</v>
      </c>
      <c r="R126" s="6"/>
      <c r="S126" s="7">
        <f t="shared" si="17"/>
        <v>0</v>
      </c>
      <c r="T126" s="7">
        <f t="shared" si="18"/>
        <v>0</v>
      </c>
      <c r="U126" s="6"/>
      <c r="V126" s="7">
        <f t="shared" si="19"/>
        <v>0</v>
      </c>
      <c r="W126" s="7">
        <f t="shared" si="20"/>
        <v>0</v>
      </c>
      <c r="X126" s="38"/>
    </row>
    <row r="127" spans="1:24" ht="13.5" customHeight="1">
      <c r="A127" s="46" t="s">
        <v>105</v>
      </c>
      <c r="B127" s="73"/>
      <c r="C127" s="57" t="s">
        <v>106</v>
      </c>
      <c r="D127" s="97"/>
      <c r="E127" s="97"/>
      <c r="F127" s="97"/>
      <c r="G127" s="98"/>
      <c r="H127" s="51">
        <f>SUM(H128)</f>
        <v>0</v>
      </c>
      <c r="I127" s="72"/>
      <c r="J127" s="4">
        <f>SUM(J128)</f>
        <v>0</v>
      </c>
      <c r="K127" s="13"/>
      <c r="L127" s="6">
        <f>SUM(L128)</f>
        <v>0</v>
      </c>
      <c r="M127" s="6">
        <f>SUM(M128)</f>
        <v>0</v>
      </c>
      <c r="N127" s="6">
        <v>0</v>
      </c>
      <c r="O127" s="6"/>
      <c r="P127" s="7">
        <f t="shared" si="22"/>
        <v>0</v>
      </c>
      <c r="Q127" s="7">
        <f t="shared" si="23"/>
        <v>0</v>
      </c>
      <c r="R127" s="6"/>
      <c r="S127" s="7">
        <f t="shared" si="17"/>
        <v>0</v>
      </c>
      <c r="T127" s="7">
        <f t="shared" si="18"/>
        <v>0</v>
      </c>
      <c r="U127" s="6"/>
      <c r="V127" s="7">
        <f t="shared" si="19"/>
        <v>0</v>
      </c>
      <c r="W127" s="7">
        <f t="shared" si="20"/>
        <v>0</v>
      </c>
      <c r="X127" s="38"/>
    </row>
    <row r="128" spans="1:24" ht="33" customHeight="1">
      <c r="A128" s="46" t="s">
        <v>154</v>
      </c>
      <c r="B128" s="73"/>
      <c r="C128" s="48" t="s">
        <v>107</v>
      </c>
      <c r="D128" s="74"/>
      <c r="E128" s="74"/>
      <c r="F128" s="74"/>
      <c r="G128" s="75"/>
      <c r="H128" s="51"/>
      <c r="I128" s="72"/>
      <c r="J128" s="6"/>
      <c r="K128" s="13"/>
      <c r="L128" s="6">
        <v>0</v>
      </c>
      <c r="M128" s="6">
        <v>0</v>
      </c>
      <c r="N128" s="6">
        <v>0</v>
      </c>
      <c r="O128" s="6"/>
      <c r="P128" s="7">
        <f t="shared" si="22"/>
        <v>0</v>
      </c>
      <c r="Q128" s="7">
        <f t="shared" si="23"/>
        <v>0</v>
      </c>
      <c r="R128" s="6"/>
      <c r="S128" s="7">
        <f t="shared" si="17"/>
        <v>0</v>
      </c>
      <c r="T128" s="7">
        <f t="shared" si="18"/>
        <v>0</v>
      </c>
      <c r="U128" s="6"/>
      <c r="V128" s="7">
        <f t="shared" si="19"/>
        <v>0</v>
      </c>
      <c r="W128" s="7">
        <f t="shared" si="20"/>
        <v>0</v>
      </c>
      <c r="X128" s="38"/>
    </row>
    <row r="129" spans="1:24" ht="46.5" customHeight="1">
      <c r="A129" s="46" t="s">
        <v>83</v>
      </c>
      <c r="B129" s="73"/>
      <c r="C129" s="55" t="s">
        <v>81</v>
      </c>
      <c r="D129" s="125"/>
      <c r="E129" s="125"/>
      <c r="F129" s="125"/>
      <c r="G129" s="126"/>
      <c r="H129" s="56">
        <v>0</v>
      </c>
      <c r="I129" s="108"/>
      <c r="J129" s="5">
        <f>SUM(J130)</f>
        <v>0</v>
      </c>
      <c r="K129" s="13">
        <v>0</v>
      </c>
      <c r="L129" s="6"/>
      <c r="M129" s="6"/>
      <c r="N129" s="6"/>
      <c r="O129" s="6"/>
      <c r="P129" s="27"/>
      <c r="Q129" s="7">
        <f t="shared" si="23"/>
        <v>0</v>
      </c>
      <c r="R129" s="6"/>
      <c r="S129" s="7">
        <f t="shared" si="17"/>
        <v>0</v>
      </c>
      <c r="T129" s="7">
        <f t="shared" si="18"/>
        <v>0</v>
      </c>
      <c r="U129" s="6"/>
      <c r="V129" s="7">
        <f t="shared" si="19"/>
        <v>0</v>
      </c>
      <c r="W129" s="7">
        <f t="shared" si="20"/>
        <v>0</v>
      </c>
      <c r="X129" s="38"/>
    </row>
    <row r="130" spans="1:24" ht="46.5" customHeight="1">
      <c r="A130" s="53" t="s">
        <v>155</v>
      </c>
      <c r="B130" s="54"/>
      <c r="C130" s="55" t="s">
        <v>156</v>
      </c>
      <c r="D130" s="49"/>
      <c r="E130" s="49"/>
      <c r="F130" s="49"/>
      <c r="G130" s="50"/>
      <c r="H130" s="56"/>
      <c r="I130" s="52"/>
      <c r="J130" s="7"/>
      <c r="K130" s="13"/>
      <c r="L130" s="6"/>
      <c r="M130" s="6"/>
      <c r="N130" s="8"/>
      <c r="O130" s="6"/>
      <c r="P130" s="7"/>
      <c r="Q130" s="7"/>
      <c r="R130" s="8"/>
      <c r="S130" s="7"/>
      <c r="T130" s="7"/>
      <c r="U130" s="8"/>
      <c r="V130" s="7"/>
      <c r="W130" s="7"/>
      <c r="X130" s="38"/>
    </row>
    <row r="131" spans="1:24" ht="17.25" customHeight="1">
      <c r="A131" s="61"/>
      <c r="B131" s="62"/>
      <c r="C131" s="67" t="s">
        <v>1</v>
      </c>
      <c r="D131" s="68"/>
      <c r="E131" s="68"/>
      <c r="F131" s="68"/>
      <c r="G131" s="69"/>
      <c r="H131" s="102">
        <f>SUM(H9,H49)</f>
        <v>625763536.6800001</v>
      </c>
      <c r="I131" s="103"/>
      <c r="J131" s="4">
        <f>SUM(J9,J49)</f>
        <v>645596324.48</v>
      </c>
      <c r="K131" s="19">
        <f>SUM(J131/H131*100)</f>
        <v>103.16937415452858</v>
      </c>
      <c r="L131" s="4">
        <f>SUM(L9,L49)</f>
        <v>763267544.6800001</v>
      </c>
      <c r="M131" s="4">
        <f>SUM(M9,M49)</f>
        <v>763267544.6800001</v>
      </c>
      <c r="N131" s="4">
        <f>SUM(M131/L131*100)</f>
        <v>100</v>
      </c>
      <c r="O131" s="4">
        <f>SUM(O49+O9)</f>
        <v>960754288.06</v>
      </c>
      <c r="P131" s="5">
        <f>SUM(P9+P49)</f>
        <v>315157963.5799999</v>
      </c>
      <c r="Q131" s="5">
        <f t="shared" si="23"/>
        <v>197486743.37999988</v>
      </c>
      <c r="R131" s="4">
        <f>SUM(R9+R49)</f>
        <v>894294920.72</v>
      </c>
      <c r="S131" s="5">
        <f t="shared" si="17"/>
        <v>248698596.24</v>
      </c>
      <c r="T131" s="5">
        <f t="shared" si="18"/>
        <v>131027376.03999996</v>
      </c>
      <c r="U131" s="4">
        <f>SUM(U9+U49)</f>
        <v>911551444.49</v>
      </c>
      <c r="V131" s="5">
        <f t="shared" si="19"/>
        <v>265955120.01</v>
      </c>
      <c r="W131" s="5">
        <f t="shared" si="20"/>
        <v>148283899.80999994</v>
      </c>
      <c r="X131" s="38"/>
    </row>
    <row r="132" spans="8:24" ht="12.75">
      <c r="H132" s="39"/>
      <c r="I132" s="39"/>
      <c r="J132" s="10"/>
      <c r="K132" s="39"/>
      <c r="L132" s="39"/>
      <c r="M132" s="39"/>
      <c r="N132" s="39"/>
      <c r="O132" s="10"/>
      <c r="P132" s="40"/>
      <c r="Q132" s="40"/>
      <c r="R132" s="10"/>
      <c r="S132" s="10"/>
      <c r="T132" s="10"/>
      <c r="U132" s="10"/>
      <c r="V132" s="10"/>
      <c r="W132" s="10"/>
      <c r="X132" s="38"/>
    </row>
  </sheetData>
  <sheetProtection/>
  <mergeCells count="332">
    <mergeCell ref="C81:G81"/>
    <mergeCell ref="C82:G82"/>
    <mergeCell ref="C83:G83"/>
    <mergeCell ref="C84:G84"/>
    <mergeCell ref="C85:G85"/>
    <mergeCell ref="C91:G91"/>
    <mergeCell ref="H66:I66"/>
    <mergeCell ref="C80:G80"/>
    <mergeCell ref="A76:B76"/>
    <mergeCell ref="C76:G76"/>
    <mergeCell ref="A87:B87"/>
    <mergeCell ref="C54:G54"/>
    <mergeCell ref="H54:I54"/>
    <mergeCell ref="C55:G55"/>
    <mergeCell ref="C77:G77"/>
    <mergeCell ref="C86:G86"/>
    <mergeCell ref="C78:G78"/>
    <mergeCell ref="H78:I78"/>
    <mergeCell ref="A92:B92"/>
    <mergeCell ref="A57:B57"/>
    <mergeCell ref="C51:G51"/>
    <mergeCell ref="A48:B48"/>
    <mergeCell ref="C48:G48"/>
    <mergeCell ref="H48:I48"/>
    <mergeCell ref="H89:I89"/>
    <mergeCell ref="C66:G66"/>
    <mergeCell ref="C75:G75"/>
    <mergeCell ref="A50:B50"/>
    <mergeCell ref="A49:B49"/>
    <mergeCell ref="A52:B52"/>
    <mergeCell ref="A53:B53"/>
    <mergeCell ref="H95:I95"/>
    <mergeCell ref="C95:G95"/>
    <mergeCell ref="A51:B51"/>
    <mergeCell ref="A60:B60"/>
    <mergeCell ref="A78:B78"/>
    <mergeCell ref="C64:G64"/>
    <mergeCell ref="C63:G63"/>
    <mergeCell ref="A16:B16"/>
    <mergeCell ref="C16:G16"/>
    <mergeCell ref="H16:I16"/>
    <mergeCell ref="A61:B61"/>
    <mergeCell ref="C50:G50"/>
    <mergeCell ref="C20:G20"/>
    <mergeCell ref="C21:G21"/>
    <mergeCell ref="C22:G22"/>
    <mergeCell ref="A70:B70"/>
    <mergeCell ref="A95:B95"/>
    <mergeCell ref="H126:I126"/>
    <mergeCell ref="H122:I122"/>
    <mergeCell ref="C120:G120"/>
    <mergeCell ref="C118:G118"/>
    <mergeCell ref="C92:G92"/>
    <mergeCell ref="C119:G119"/>
    <mergeCell ref="C108:G108"/>
    <mergeCell ref="C96:G96"/>
    <mergeCell ref="C128:G128"/>
    <mergeCell ref="A119:B119"/>
    <mergeCell ref="C106:G106"/>
    <mergeCell ref="A123:B123"/>
    <mergeCell ref="C105:G105"/>
    <mergeCell ref="C103:G103"/>
    <mergeCell ref="C126:G126"/>
    <mergeCell ref="C123:G123"/>
    <mergeCell ref="A120:B120"/>
    <mergeCell ref="C88:G88"/>
    <mergeCell ref="A88:B88"/>
    <mergeCell ref="C90:G90"/>
    <mergeCell ref="C116:G116"/>
    <mergeCell ref="C111:G111"/>
    <mergeCell ref="C93:G93"/>
    <mergeCell ref="A99:B99"/>
    <mergeCell ref="C102:G102"/>
    <mergeCell ref="C101:G101"/>
    <mergeCell ref="H115:I115"/>
    <mergeCell ref="C110:G110"/>
    <mergeCell ref="H127:I127"/>
    <mergeCell ref="H128:I128"/>
    <mergeCell ref="A129:B129"/>
    <mergeCell ref="H129:I129"/>
    <mergeCell ref="A127:B127"/>
    <mergeCell ref="A126:B126"/>
    <mergeCell ref="A128:B128"/>
    <mergeCell ref="C127:G127"/>
    <mergeCell ref="H110:I110"/>
    <mergeCell ref="H107:I107"/>
    <mergeCell ref="C97:G97"/>
    <mergeCell ref="C114:G114"/>
    <mergeCell ref="C115:G115"/>
    <mergeCell ref="C124:G124"/>
    <mergeCell ref="H124:I124"/>
    <mergeCell ref="H120:I120"/>
    <mergeCell ref="H117:I117"/>
    <mergeCell ref="H114:I114"/>
    <mergeCell ref="H108:I108"/>
    <mergeCell ref="A108:B108"/>
    <mergeCell ref="A94:B94"/>
    <mergeCell ref="A93:B93"/>
    <mergeCell ref="H94:I94"/>
    <mergeCell ref="C99:G99"/>
    <mergeCell ref="H93:I93"/>
    <mergeCell ref="C87:G87"/>
    <mergeCell ref="A90:B90"/>
    <mergeCell ref="C49:G49"/>
    <mergeCell ref="C67:G67"/>
    <mergeCell ref="J5:K5"/>
    <mergeCell ref="A64:B64"/>
    <mergeCell ref="A65:B65"/>
    <mergeCell ref="A46:B46"/>
    <mergeCell ref="H30:I30"/>
    <mergeCell ref="C37:G37"/>
    <mergeCell ref="C68:G68"/>
    <mergeCell ref="H74:I74"/>
    <mergeCell ref="H90:I90"/>
    <mergeCell ref="C72:G72"/>
    <mergeCell ref="C73:G73"/>
    <mergeCell ref="C74:G74"/>
    <mergeCell ref="H72:I72"/>
    <mergeCell ref="H73:I73"/>
    <mergeCell ref="H76:I76"/>
    <mergeCell ref="C71:G71"/>
    <mergeCell ref="H92:I92"/>
    <mergeCell ref="A89:B89"/>
    <mergeCell ref="C89:G89"/>
    <mergeCell ref="A97:B97"/>
    <mergeCell ref="A98:B98"/>
    <mergeCell ref="C94:G94"/>
    <mergeCell ref="H97:I97"/>
    <mergeCell ref="A96:B96"/>
    <mergeCell ref="C98:G98"/>
    <mergeCell ref="H98:I98"/>
    <mergeCell ref="C131:G131"/>
    <mergeCell ref="H123:I123"/>
    <mergeCell ref="H119:I119"/>
    <mergeCell ref="C107:G107"/>
    <mergeCell ref="H105:I105"/>
    <mergeCell ref="C100:G100"/>
    <mergeCell ref="H101:I101"/>
    <mergeCell ref="H106:I106"/>
    <mergeCell ref="C104:G104"/>
    <mergeCell ref="H102:I102"/>
    <mergeCell ref="A131:B131"/>
    <mergeCell ref="H113:I113"/>
    <mergeCell ref="C113:G113"/>
    <mergeCell ref="H103:I103"/>
    <mergeCell ref="H109:I109"/>
    <mergeCell ref="H118:I118"/>
    <mergeCell ref="C129:G129"/>
    <mergeCell ref="C109:G109"/>
    <mergeCell ref="H116:I116"/>
    <mergeCell ref="C117:G117"/>
    <mergeCell ref="C52:G52"/>
    <mergeCell ref="H75:I75"/>
    <mergeCell ref="H87:I87"/>
    <mergeCell ref="H104:I104"/>
    <mergeCell ref="C53:G53"/>
    <mergeCell ref="C65:G65"/>
    <mergeCell ref="H60:I60"/>
    <mergeCell ref="C57:G57"/>
    <mergeCell ref="H59:I59"/>
    <mergeCell ref="H65:I65"/>
    <mergeCell ref="A31:B31"/>
    <mergeCell ref="H131:I131"/>
    <mergeCell ref="A122:B122"/>
    <mergeCell ref="C122:G122"/>
    <mergeCell ref="H99:I99"/>
    <mergeCell ref="H63:I63"/>
    <mergeCell ref="A47:B47"/>
    <mergeCell ref="A63:B63"/>
    <mergeCell ref="H88:I88"/>
    <mergeCell ref="H68:I68"/>
    <mergeCell ref="A23:B23"/>
    <mergeCell ref="C23:G23"/>
    <mergeCell ref="C32:G32"/>
    <mergeCell ref="A12:B12"/>
    <mergeCell ref="A13:B13"/>
    <mergeCell ref="A37:B37"/>
    <mergeCell ref="A34:B34"/>
    <mergeCell ref="A24:B24"/>
    <mergeCell ref="A25:B25"/>
    <mergeCell ref="A36:B36"/>
    <mergeCell ref="C18:G18"/>
    <mergeCell ref="H18:I18"/>
    <mergeCell ref="H23:I23"/>
    <mergeCell ref="A38:B38"/>
    <mergeCell ref="A40:B40"/>
    <mergeCell ref="C25:G25"/>
    <mergeCell ref="A28:B28"/>
    <mergeCell ref="A19:B19"/>
    <mergeCell ref="C19:G19"/>
    <mergeCell ref="C24:G24"/>
    <mergeCell ref="A9:B9"/>
    <mergeCell ref="C9:G9"/>
    <mergeCell ref="H25:I25"/>
    <mergeCell ref="H15:I15"/>
    <mergeCell ref="C14:G14"/>
    <mergeCell ref="A15:B15"/>
    <mergeCell ref="C17:G17"/>
    <mergeCell ref="H17:I17"/>
    <mergeCell ref="C15:G15"/>
    <mergeCell ref="H24:I24"/>
    <mergeCell ref="H7:I7"/>
    <mergeCell ref="C10:G10"/>
    <mergeCell ref="H12:I12"/>
    <mergeCell ref="C8:G8"/>
    <mergeCell ref="C11:G11"/>
    <mergeCell ref="H14:I14"/>
    <mergeCell ref="A8:B8"/>
    <mergeCell ref="H10:I10"/>
    <mergeCell ref="H13:I13"/>
    <mergeCell ref="C12:G12"/>
    <mergeCell ref="A10:B10"/>
    <mergeCell ref="G2:I2"/>
    <mergeCell ref="C13:G13"/>
    <mergeCell ref="H8:I8"/>
    <mergeCell ref="H9:I9"/>
    <mergeCell ref="H5:I5"/>
    <mergeCell ref="A29:B29"/>
    <mergeCell ref="C29:G29"/>
    <mergeCell ref="A32:B32"/>
    <mergeCell ref="A30:B30"/>
    <mergeCell ref="C30:G30"/>
    <mergeCell ref="H11:I11"/>
    <mergeCell ref="A11:B11"/>
    <mergeCell ref="A17:B17"/>
    <mergeCell ref="H19:I19"/>
    <mergeCell ref="A18:B18"/>
    <mergeCell ref="C28:G28"/>
    <mergeCell ref="H31:I31"/>
    <mergeCell ref="H29:I29"/>
    <mergeCell ref="C34:G34"/>
    <mergeCell ref="H32:I32"/>
    <mergeCell ref="H35:I35"/>
    <mergeCell ref="H28:I28"/>
    <mergeCell ref="C31:G31"/>
    <mergeCell ref="C35:G35"/>
    <mergeCell ref="H34:I34"/>
    <mergeCell ref="C58:G58"/>
    <mergeCell ref="H58:I58"/>
    <mergeCell ref="C61:G61"/>
    <mergeCell ref="C62:G62"/>
    <mergeCell ref="C60:G60"/>
    <mergeCell ref="H62:I62"/>
    <mergeCell ref="H61:I61"/>
    <mergeCell ref="H52:I52"/>
    <mergeCell ref="H45:I45"/>
    <mergeCell ref="H43:I43"/>
    <mergeCell ref="H51:I51"/>
    <mergeCell ref="H46:I46"/>
    <mergeCell ref="H57:I57"/>
    <mergeCell ref="H50:I50"/>
    <mergeCell ref="H56:I56"/>
    <mergeCell ref="H53:I53"/>
    <mergeCell ref="C41:G41"/>
    <mergeCell ref="H41:I41"/>
    <mergeCell ref="H47:I47"/>
    <mergeCell ref="C46:G46"/>
    <mergeCell ref="A42:B42"/>
    <mergeCell ref="C42:G42"/>
    <mergeCell ref="H42:I42"/>
    <mergeCell ref="C45:G45"/>
    <mergeCell ref="A44:B44"/>
    <mergeCell ref="G1:K1"/>
    <mergeCell ref="C70:G70"/>
    <mergeCell ref="H70:I70"/>
    <mergeCell ref="H69:I69"/>
    <mergeCell ref="H64:I64"/>
    <mergeCell ref="C69:G69"/>
    <mergeCell ref="H67:I67"/>
    <mergeCell ref="H49:I49"/>
    <mergeCell ref="C44:G44"/>
    <mergeCell ref="C47:G47"/>
    <mergeCell ref="L6:N6"/>
    <mergeCell ref="A39:B39"/>
    <mergeCell ref="C39:G39"/>
    <mergeCell ref="H38:I38"/>
    <mergeCell ref="H37:I37"/>
    <mergeCell ref="C40:G40"/>
    <mergeCell ref="H40:I40"/>
    <mergeCell ref="C38:G38"/>
    <mergeCell ref="A14:B14"/>
    <mergeCell ref="A26:B26"/>
    <mergeCell ref="H6:K6"/>
    <mergeCell ref="A6:B7"/>
    <mergeCell ref="C6:G7"/>
    <mergeCell ref="H44:I44"/>
    <mergeCell ref="H71:I71"/>
    <mergeCell ref="A41:B41"/>
    <mergeCell ref="A62:B62"/>
    <mergeCell ref="A35:B35"/>
    <mergeCell ref="A27:B27"/>
    <mergeCell ref="C26:G26"/>
    <mergeCell ref="H100:I100"/>
    <mergeCell ref="A111:B111"/>
    <mergeCell ref="U6:W6"/>
    <mergeCell ref="A3:W4"/>
    <mergeCell ref="W5:X5"/>
    <mergeCell ref="A79:B79"/>
    <mergeCell ref="C79:G79"/>
    <mergeCell ref="H79:I79"/>
    <mergeCell ref="A59:B59"/>
    <mergeCell ref="C59:G59"/>
    <mergeCell ref="H111:I111"/>
    <mergeCell ref="A112:B112"/>
    <mergeCell ref="C112:G112"/>
    <mergeCell ref="H112:I112"/>
    <mergeCell ref="O6:Q6"/>
    <mergeCell ref="R6:T6"/>
    <mergeCell ref="C36:G36"/>
    <mergeCell ref="H36:I36"/>
    <mergeCell ref="A56:B56"/>
    <mergeCell ref="C56:G56"/>
    <mergeCell ref="C27:G27"/>
    <mergeCell ref="H27:I27"/>
    <mergeCell ref="H26:I26"/>
    <mergeCell ref="H96:I96"/>
    <mergeCell ref="A33:B33"/>
    <mergeCell ref="C33:G33"/>
    <mergeCell ref="H33:I33"/>
    <mergeCell ref="A58:B58"/>
    <mergeCell ref="A43:B43"/>
    <mergeCell ref="C43:G43"/>
    <mergeCell ref="A121:B121"/>
    <mergeCell ref="C121:G121"/>
    <mergeCell ref="H121:I121"/>
    <mergeCell ref="A130:B130"/>
    <mergeCell ref="C130:G130"/>
    <mergeCell ref="H130:I130"/>
    <mergeCell ref="A125:B125"/>
    <mergeCell ref="C125:G125"/>
    <mergeCell ref="H125:I125"/>
    <mergeCell ref="A124:B124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45" r:id="rId1"/>
  <rowBreaks count="1" manualBreakCount="1">
    <brk id="104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Могильникова_НВ</cp:lastModifiedBy>
  <cp:lastPrinted>2023-11-30T02:39:24Z</cp:lastPrinted>
  <dcterms:created xsi:type="dcterms:W3CDTF">1996-10-08T23:32:33Z</dcterms:created>
  <dcterms:modified xsi:type="dcterms:W3CDTF">2023-11-30T06:40:47Z</dcterms:modified>
  <cp:category/>
  <cp:version/>
  <cp:contentType/>
  <cp:contentStatus/>
</cp:coreProperties>
</file>