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8" windowWidth="14808" windowHeight="69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Лист1!$F$1:$Z$248</definedName>
  </definedNames>
  <calcPr calcId="145621"/>
</workbook>
</file>

<file path=xl/calcChain.xml><?xml version="1.0" encoding="utf-8"?>
<calcChain xmlns="http://schemas.openxmlformats.org/spreadsheetml/2006/main">
  <c r="X118" i="1" l="1"/>
  <c r="Q116" i="1"/>
  <c r="V71" i="1" l="1"/>
  <c r="R71" i="1"/>
  <c r="Q71" i="1"/>
  <c r="X74" i="1"/>
  <c r="W74" i="1"/>
  <c r="L74" i="1"/>
  <c r="V73" i="1"/>
  <c r="R73" i="1"/>
  <c r="Q73" i="1"/>
  <c r="K73" i="1"/>
  <c r="L73" i="1" s="1"/>
  <c r="J73" i="1"/>
  <c r="X76" i="1"/>
  <c r="W76" i="1"/>
  <c r="L76" i="1"/>
  <c r="V75" i="1"/>
  <c r="R75" i="1"/>
  <c r="Q75" i="1"/>
  <c r="K75" i="1"/>
  <c r="V9" i="1"/>
  <c r="V8" i="1" s="1"/>
  <c r="R9" i="1"/>
  <c r="Q9" i="1"/>
  <c r="Q8" i="1" s="1"/>
  <c r="W75" i="1" l="1"/>
  <c r="W73" i="1"/>
  <c r="X73" i="1"/>
  <c r="X75" i="1"/>
  <c r="O9" i="1"/>
  <c r="N9" i="1"/>
  <c r="K9" i="1"/>
  <c r="J9" i="1"/>
  <c r="R8" i="1"/>
  <c r="N8" i="1"/>
  <c r="K8" i="1"/>
  <c r="J8" i="1"/>
  <c r="L9" i="1" l="1"/>
  <c r="L8" i="1"/>
  <c r="P9" i="1"/>
  <c r="W9" i="1"/>
  <c r="X9" i="1"/>
  <c r="O8" i="1"/>
  <c r="P8" i="1" s="1"/>
  <c r="V204" i="1"/>
  <c r="R204" i="1"/>
  <c r="V202" i="1"/>
  <c r="R202" i="1"/>
  <c r="V200" i="1"/>
  <c r="V199" i="1" s="1"/>
  <c r="R200" i="1"/>
  <c r="W207" i="1"/>
  <c r="W206" i="1"/>
  <c r="W205" i="1"/>
  <c r="W201" i="1"/>
  <c r="V196" i="1"/>
  <c r="R196" i="1"/>
  <c r="V194" i="1"/>
  <c r="R194" i="1"/>
  <c r="V192" i="1"/>
  <c r="R192" i="1"/>
  <c r="V190" i="1"/>
  <c r="R190" i="1"/>
  <c r="V186" i="1"/>
  <c r="R186" i="1"/>
  <c r="V184" i="1"/>
  <c r="V183" i="1" s="1"/>
  <c r="R184" i="1"/>
  <c r="R183" i="1" s="1"/>
  <c r="V179" i="1"/>
  <c r="R179" i="1"/>
  <c r="V170" i="1"/>
  <c r="R170" i="1"/>
  <c r="V168" i="1"/>
  <c r="V167" i="1" s="1"/>
  <c r="V166" i="1" s="1"/>
  <c r="R168" i="1"/>
  <c r="X163" i="1"/>
  <c r="V162" i="1"/>
  <c r="R162" i="1"/>
  <c r="V159" i="1"/>
  <c r="R159" i="1"/>
  <c r="V158" i="1"/>
  <c r="V157" i="1" s="1"/>
  <c r="R158" i="1"/>
  <c r="R157" i="1" s="1"/>
  <c r="V151" i="1"/>
  <c r="R151" i="1"/>
  <c r="V149" i="1"/>
  <c r="R149" i="1"/>
  <c r="V155" i="1"/>
  <c r="R155" i="1"/>
  <c r="X156" i="1"/>
  <c r="W156" i="1"/>
  <c r="X154" i="1"/>
  <c r="W154" i="1"/>
  <c r="V153" i="1"/>
  <c r="V148" i="1" s="1"/>
  <c r="R153" i="1"/>
  <c r="V146" i="1"/>
  <c r="R146" i="1"/>
  <c r="V140" i="1"/>
  <c r="R140" i="1"/>
  <c r="V138" i="1"/>
  <c r="R138" i="1"/>
  <c r="W147" i="1"/>
  <c r="V136" i="1"/>
  <c r="R136" i="1"/>
  <c r="V124" i="1"/>
  <c r="V123" i="1" s="1"/>
  <c r="R124" i="1"/>
  <c r="W130" i="1"/>
  <c r="W129" i="1"/>
  <c r="W128" i="1"/>
  <c r="W127" i="1"/>
  <c r="W126" i="1"/>
  <c r="V116" i="1"/>
  <c r="R116" i="1"/>
  <c r="W118" i="1"/>
  <c r="V121" i="1"/>
  <c r="V119" i="1"/>
  <c r="R119" i="1"/>
  <c r="R114" i="1"/>
  <c r="V112" i="1"/>
  <c r="R112" i="1"/>
  <c r="X107" i="1"/>
  <c r="V109" i="1"/>
  <c r="V108" i="1" s="1"/>
  <c r="R109" i="1"/>
  <c r="R108" i="1" s="1"/>
  <c r="V106" i="1"/>
  <c r="R106" i="1"/>
  <c r="V103" i="1"/>
  <c r="W104" i="1"/>
  <c r="R103" i="1"/>
  <c r="Q103" i="1"/>
  <c r="I103" i="1"/>
  <c r="V100" i="1"/>
  <c r="R100" i="1"/>
  <c r="V94" i="1"/>
  <c r="R94" i="1"/>
  <c r="W94" i="1" s="1"/>
  <c r="W97" i="1"/>
  <c r="W96" i="1"/>
  <c r="V92" i="1"/>
  <c r="R92" i="1"/>
  <c r="V88" i="1"/>
  <c r="R88" i="1"/>
  <c r="V86" i="1"/>
  <c r="R86" i="1"/>
  <c r="V84" i="1"/>
  <c r="R84" i="1"/>
  <c r="V77" i="1"/>
  <c r="R77" i="1"/>
  <c r="V64" i="1"/>
  <c r="R64" i="1"/>
  <c r="R63" i="1" s="1"/>
  <c r="V63" i="1"/>
  <c r="W70" i="1"/>
  <c r="W69" i="1"/>
  <c r="W146" i="1" l="1"/>
  <c r="V105" i="1"/>
  <c r="R199" i="1"/>
  <c r="W155" i="1"/>
  <c r="X8" i="1"/>
  <c r="W8" i="1"/>
  <c r="W112" i="1"/>
  <c r="W153" i="1"/>
  <c r="R148" i="1"/>
  <c r="W204" i="1"/>
  <c r="W199" i="1"/>
  <c r="W200" i="1"/>
  <c r="R105" i="1"/>
  <c r="W103" i="1"/>
  <c r="X54" i="1" l="1"/>
  <c r="R41" i="1"/>
  <c r="W54" i="1"/>
  <c r="W52" i="1"/>
  <c r="V53" i="1"/>
  <c r="V51" i="1"/>
  <c r="R53" i="1"/>
  <c r="R51" i="1"/>
  <c r="W51" i="1" s="1"/>
  <c r="X52" i="1"/>
  <c r="V46" i="1"/>
  <c r="R46" i="1"/>
  <c r="W50" i="1"/>
  <c r="W48" i="1"/>
  <c r="W47" i="1"/>
  <c r="V41" i="1"/>
  <c r="X42" i="1"/>
  <c r="V39" i="1"/>
  <c r="V38" i="1" s="1"/>
  <c r="R39" i="1"/>
  <c r="R38" i="1" s="1"/>
  <c r="V49" i="1"/>
  <c r="R49" i="1"/>
  <c r="W33" i="1"/>
  <c r="V32" i="1"/>
  <c r="R32" i="1"/>
  <c r="V30" i="1"/>
  <c r="R30" i="1"/>
  <c r="V27" i="1"/>
  <c r="R27" i="1"/>
  <c r="V25" i="1"/>
  <c r="V24" i="1" s="1"/>
  <c r="R25" i="1"/>
  <c r="W21" i="1"/>
  <c r="W22" i="1"/>
  <c r="W53" i="1" l="1"/>
  <c r="W49" i="1"/>
  <c r="W46" i="1"/>
  <c r="R24" i="1"/>
  <c r="W32" i="1"/>
  <c r="V14" i="1" l="1"/>
  <c r="R14" i="1"/>
  <c r="X206" i="1"/>
  <c r="X205" i="1"/>
  <c r="X203" i="1"/>
  <c r="X198" i="1"/>
  <c r="X173" i="1"/>
  <c r="X161" i="1"/>
  <c r="X120" i="1"/>
  <c r="X53" i="1"/>
  <c r="X51" i="1"/>
  <c r="X50" i="1"/>
  <c r="X47" i="1"/>
  <c r="X33" i="1"/>
  <c r="X23" i="1"/>
  <c r="X20" i="1"/>
  <c r="X19" i="1"/>
  <c r="X18" i="1"/>
  <c r="X17" i="1"/>
  <c r="X16" i="1"/>
  <c r="X15" i="1"/>
  <c r="X12" i="1"/>
  <c r="X11" i="1"/>
  <c r="X10" i="1"/>
  <c r="Q204" i="1"/>
  <c r="Q202" i="1"/>
  <c r="X202" i="1" s="1"/>
  <c r="I202" i="1"/>
  <c r="X204" i="1" l="1"/>
  <c r="Q200" i="1" l="1"/>
  <c r="Q199" i="1" s="1"/>
  <c r="I204" i="1" l="1"/>
  <c r="Q196" i="1"/>
  <c r="Q194" i="1"/>
  <c r="Q192" i="1"/>
  <c r="Q186" i="1"/>
  <c r="Q190" i="1"/>
  <c r="Q184" i="1"/>
  <c r="Q179" i="1"/>
  <c r="Q176" i="1"/>
  <c r="Q172" i="1"/>
  <c r="X172" i="1" s="1"/>
  <c r="Q170" i="1"/>
  <c r="Q168" i="1"/>
  <c r="Q162" i="1"/>
  <c r="O162" i="1"/>
  <c r="M162" i="1"/>
  <c r="K162" i="1"/>
  <c r="I162" i="1"/>
  <c r="Q159" i="1"/>
  <c r="O159" i="1"/>
  <c r="M159" i="1"/>
  <c r="K159" i="1"/>
  <c r="I159" i="1"/>
  <c r="Q149" i="1"/>
  <c r="Q155" i="1"/>
  <c r="X155" i="1" s="1"/>
  <c r="M155" i="1"/>
  <c r="I155" i="1"/>
  <c r="Q153" i="1"/>
  <c r="X153" i="1" s="1"/>
  <c r="M153" i="1"/>
  <c r="I153" i="1"/>
  <c r="Q151" i="1"/>
  <c r="Q146" i="1"/>
  <c r="Q144" i="1"/>
  <c r="Q140" i="1"/>
  <c r="Q138" i="1"/>
  <c r="Q136" i="1"/>
  <c r="Q124" i="1"/>
  <c r="Q119" i="1"/>
  <c r="X119" i="1" s="1"/>
  <c r="M119" i="1"/>
  <c r="I119" i="1"/>
  <c r="M158" i="1" l="1"/>
  <c r="M157" i="1" s="1"/>
  <c r="Q175" i="1"/>
  <c r="Q183" i="1"/>
  <c r="I158" i="1"/>
  <c r="I157" i="1" s="1"/>
  <c r="Q158" i="1"/>
  <c r="Q157" i="1" s="1"/>
  <c r="K158" i="1"/>
  <c r="K157" i="1" s="1"/>
  <c r="O158" i="1"/>
  <c r="O157" i="1" s="1"/>
  <c r="Q148" i="1"/>
  <c r="Q121" i="1" l="1"/>
  <c r="Q114" i="1"/>
  <c r="Q111" i="1" l="1"/>
  <c r="Q109" i="1"/>
  <c r="Q106" i="1"/>
  <c r="Q100" i="1"/>
  <c r="Q98" i="1"/>
  <c r="Q94" i="1"/>
  <c r="Q92" i="1"/>
  <c r="Q88" i="1"/>
  <c r="Q86" i="1"/>
  <c r="Q84" i="1"/>
  <c r="Q77" i="1"/>
  <c r="Q64" i="1"/>
  <c r="Q63" i="1" s="1"/>
  <c r="Q57" i="1"/>
  <c r="Q25" i="1"/>
  <c r="Q14" i="1"/>
  <c r="Q13" i="1" s="1"/>
  <c r="Q49" i="1"/>
  <c r="X49" i="1" s="1"/>
  <c r="Q46" i="1"/>
  <c r="X46" i="1" s="1"/>
  <c r="Q38" i="1"/>
  <c r="L40" i="1"/>
  <c r="X40" i="1"/>
  <c r="Q43" i="1"/>
  <c r="Q32" i="1"/>
  <c r="X32" i="1" s="1"/>
  <c r="W40" i="1" l="1"/>
  <c r="Q167" i="1" l="1"/>
  <c r="Q166" i="1" s="1"/>
  <c r="Q135" i="1"/>
  <c r="Q123" i="1"/>
  <c r="Q108" i="1"/>
  <c r="Q105" i="1" s="1"/>
  <c r="Q79" i="1"/>
  <c r="Q56" i="1"/>
  <c r="Q35" i="1"/>
  <c r="Q34" i="1" s="1"/>
  <c r="Q30" i="1"/>
  <c r="Q24" i="1"/>
  <c r="Q7" i="1" l="1"/>
  <c r="Q55" i="1"/>
  <c r="Q174" i="1"/>
  <c r="Q208" i="1" l="1"/>
  <c r="X87" i="1"/>
  <c r="K140" i="1"/>
  <c r="J140" i="1"/>
  <c r="X142" i="1"/>
  <c r="L142" i="1"/>
  <c r="O124" i="1"/>
  <c r="O123" i="1" s="1"/>
  <c r="L134" i="1"/>
  <c r="P133" i="1"/>
  <c r="K116" i="1"/>
  <c r="X101" i="1"/>
  <c r="X102" i="1"/>
  <c r="P102" i="1"/>
  <c r="L101" i="1"/>
  <c r="O88" i="1"/>
  <c r="N88" i="1"/>
  <c r="K88" i="1"/>
  <c r="J88" i="1"/>
  <c r="L91" i="1"/>
  <c r="P90" i="1"/>
  <c r="R45" i="1"/>
  <c r="L18" i="1"/>
  <c r="W101" i="1" l="1"/>
  <c r="W142" i="1"/>
  <c r="W102" i="1"/>
  <c r="W134" i="1"/>
  <c r="P88" i="1"/>
  <c r="X185" i="1"/>
  <c r="O168" i="1" l="1"/>
  <c r="O167" i="1" l="1"/>
  <c r="L93" i="1"/>
  <c r="P67" i="1"/>
  <c r="K64" i="1"/>
  <c r="J64" i="1"/>
  <c r="L68" i="1"/>
  <c r="V246" i="1" l="1"/>
  <c r="N124" i="1" l="1"/>
  <c r="P124" i="1" s="1"/>
  <c r="K124" i="1"/>
  <c r="J124" i="1"/>
  <c r="K121" i="1"/>
  <c r="K111" i="1" s="1"/>
  <c r="P99" i="1"/>
  <c r="O100" i="1"/>
  <c r="N100" i="1"/>
  <c r="K100" i="1"/>
  <c r="J100" i="1"/>
  <c r="L65" i="1"/>
  <c r="O57" i="1"/>
  <c r="N57" i="1"/>
  <c r="J57" i="1"/>
  <c r="K57" i="1"/>
  <c r="W133" i="1" l="1"/>
  <c r="N123" i="1"/>
  <c r="P123" i="1" s="1"/>
  <c r="X100" i="1"/>
  <c r="L100" i="1"/>
  <c r="P57" i="1"/>
  <c r="P100" i="1"/>
  <c r="W100" i="1"/>
  <c r="W23" i="1"/>
  <c r="N168" i="1"/>
  <c r="N167" i="1" l="1"/>
  <c r="P168" i="1"/>
  <c r="L232" i="1"/>
  <c r="V232" i="1" l="1"/>
  <c r="V213" i="1"/>
  <c r="R232" i="1"/>
  <c r="R213" i="1"/>
  <c r="N211" i="1"/>
  <c r="K222" i="1"/>
  <c r="J222" i="1"/>
  <c r="R222" i="1" s="1"/>
  <c r="V222" i="1" l="1"/>
  <c r="L222" i="1"/>
  <c r="W232" i="1"/>
  <c r="R246" i="1"/>
  <c r="W246" i="1" s="1"/>
  <c r="V244" i="1"/>
  <c r="R244" i="1"/>
  <c r="P244" i="1"/>
  <c r="R245" i="1"/>
  <c r="P239" i="1"/>
  <c r="R239" i="1"/>
  <c r="L213" i="1"/>
  <c r="X201" i="1"/>
  <c r="O200" i="1"/>
  <c r="N200" i="1"/>
  <c r="N199" i="1" s="1"/>
  <c r="K200" i="1"/>
  <c r="K199" i="1" s="1"/>
  <c r="J200" i="1"/>
  <c r="J199" i="1" s="1"/>
  <c r="P105" i="1"/>
  <c r="O105" i="1"/>
  <c r="K192" i="1"/>
  <c r="J192" i="1"/>
  <c r="K184" i="1"/>
  <c r="J184" i="1"/>
  <c r="R173" i="1"/>
  <c r="L173" i="1"/>
  <c r="J172" i="1"/>
  <c r="R172" i="1" s="1"/>
  <c r="K151" i="1"/>
  <c r="J151" i="1"/>
  <c r="X132" i="1"/>
  <c r="X131" i="1"/>
  <c r="K123" i="1"/>
  <c r="X122" i="1"/>
  <c r="X121" i="1"/>
  <c r="X117" i="1"/>
  <c r="X116" i="1"/>
  <c r="V115" i="1"/>
  <c r="X113" i="1"/>
  <c r="L117" i="1"/>
  <c r="L115" i="1"/>
  <c r="L113" i="1"/>
  <c r="J112" i="1"/>
  <c r="J121" i="1"/>
  <c r="J116" i="1"/>
  <c r="J114" i="1"/>
  <c r="L114" i="1" s="1"/>
  <c r="X115" i="1" l="1"/>
  <c r="V114" i="1"/>
  <c r="W244" i="1"/>
  <c r="X200" i="1"/>
  <c r="W117" i="1"/>
  <c r="O199" i="1"/>
  <c r="X199" i="1" s="1"/>
  <c r="W131" i="1"/>
  <c r="L116" i="1"/>
  <c r="W116" i="1" s="1"/>
  <c r="J111" i="1"/>
  <c r="L121" i="1"/>
  <c r="L172" i="1"/>
  <c r="W132" i="1"/>
  <c r="W113" i="1"/>
  <c r="J92" i="1"/>
  <c r="J98" i="1"/>
  <c r="J94" i="1"/>
  <c r="V111" i="1" l="1"/>
  <c r="X114" i="1"/>
  <c r="V72" i="1"/>
  <c r="R72" i="1"/>
  <c r="X65" i="1"/>
  <c r="V62" i="1"/>
  <c r="X62" i="1" s="1"/>
  <c r="V61" i="1"/>
  <c r="X61" i="1" s="1"/>
  <c r="X58" i="1"/>
  <c r="K56" i="1"/>
  <c r="J56" i="1"/>
  <c r="L58" i="1"/>
  <c r="V45" i="1"/>
  <c r="V44" i="1"/>
  <c r="J44" i="1"/>
  <c r="R44" i="1" s="1"/>
  <c r="R43" i="1" s="1"/>
  <c r="O14" i="1"/>
  <c r="O13" i="1" s="1"/>
  <c r="N14" i="1"/>
  <c r="N13" i="1" s="1"/>
  <c r="K14" i="1"/>
  <c r="K13" i="1" s="1"/>
  <c r="J14" i="1"/>
  <c r="J13" i="1" s="1"/>
  <c r="P20" i="1"/>
  <c r="L15" i="1"/>
  <c r="X44" i="1" l="1"/>
  <c r="V43" i="1"/>
  <c r="X43" i="1" s="1"/>
  <c r="W65" i="1"/>
  <c r="W72" i="1"/>
  <c r="W58" i="1"/>
  <c r="W15" i="1"/>
  <c r="P234" i="1"/>
  <c r="V234" i="1"/>
  <c r="R234" i="1"/>
  <c r="K92" i="1"/>
  <c r="X93" i="1"/>
  <c r="W234" i="1" l="1"/>
  <c r="W93" i="1"/>
  <c r="K186" i="1"/>
  <c r="L189" i="1"/>
  <c r="K196" i="1"/>
  <c r="L197" i="1"/>
  <c r="P17" i="1"/>
  <c r="W17" i="1" l="1"/>
  <c r="W189" i="1"/>
  <c r="J186" i="1"/>
  <c r="V99" i="1"/>
  <c r="X99" i="1" s="1"/>
  <c r="R99" i="1"/>
  <c r="L99" i="1"/>
  <c r="V98" i="1"/>
  <c r="R98" i="1"/>
  <c r="R79" i="1" s="1"/>
  <c r="X98" i="1" l="1"/>
  <c r="V79" i="1"/>
  <c r="L98" i="1"/>
  <c r="P169" i="1"/>
  <c r="O92" i="1"/>
  <c r="O79" i="1" s="1"/>
  <c r="L94" i="1"/>
  <c r="O27" i="1"/>
  <c r="X197" i="1" l="1"/>
  <c r="X196" i="1"/>
  <c r="X191" i="1"/>
  <c r="L191" i="1"/>
  <c r="K190" i="1"/>
  <c r="X190" i="1" s="1"/>
  <c r="W197" i="1" l="1"/>
  <c r="W191" i="1"/>
  <c r="J196" i="1"/>
  <c r="W196" i="1" l="1"/>
  <c r="L196" i="1"/>
  <c r="J190" i="1"/>
  <c r="X147" i="1"/>
  <c r="X146" i="1"/>
  <c r="V145" i="1"/>
  <c r="X145" i="1" s="1"/>
  <c r="R145" i="1"/>
  <c r="V144" i="1"/>
  <c r="J146" i="1"/>
  <c r="J144" i="1"/>
  <c r="R144" i="1" s="1"/>
  <c r="R135" i="1" s="1"/>
  <c r="R62" i="1"/>
  <c r="R61" i="1"/>
  <c r="X144" i="1" l="1"/>
  <c r="V135" i="1"/>
  <c r="W190" i="1"/>
  <c r="L190" i="1"/>
  <c r="L107" i="1" l="1"/>
  <c r="K106" i="1"/>
  <c r="X106" i="1" s="1"/>
  <c r="W107" i="1" l="1"/>
  <c r="W106" i="1"/>
  <c r="P143" i="1"/>
  <c r="L141" i="1"/>
  <c r="V165" i="1"/>
  <c r="R165" i="1"/>
  <c r="K164" i="1"/>
  <c r="V164" i="1" s="1"/>
  <c r="V233" i="1"/>
  <c r="R233" i="1"/>
  <c r="L233" i="1"/>
  <c r="W233" i="1" l="1"/>
  <c r="L218" i="1"/>
  <c r="O211" i="1" l="1"/>
  <c r="V247" i="1"/>
  <c r="P247" i="1"/>
  <c r="R247" i="1"/>
  <c r="W247" i="1" l="1"/>
  <c r="X143" i="1"/>
  <c r="X141" i="1"/>
  <c r="O140" i="1"/>
  <c r="N140" i="1"/>
  <c r="N135" i="1" l="1"/>
  <c r="P140" i="1"/>
  <c r="W141" i="1"/>
  <c r="O135" i="1"/>
  <c r="L140" i="1"/>
  <c r="X140" i="1"/>
  <c r="W143" i="1"/>
  <c r="L221" i="1"/>
  <c r="L220" i="1"/>
  <c r="L219" i="1"/>
  <c r="L217" i="1"/>
  <c r="L216" i="1"/>
  <c r="L215" i="1"/>
  <c r="W140" i="1" l="1"/>
  <c r="O56" i="1"/>
  <c r="K214" i="1"/>
  <c r="K211" i="1" s="1"/>
  <c r="J214" i="1"/>
  <c r="J211" i="1" s="1"/>
  <c r="R181" i="1"/>
  <c r="O175" i="1" l="1"/>
  <c r="K168" i="1"/>
  <c r="V59" i="1"/>
  <c r="X59" i="1" s="1"/>
  <c r="R59" i="1"/>
  <c r="O166" i="1" l="1"/>
  <c r="V181" i="1" l="1"/>
  <c r="V178" i="1"/>
  <c r="O63" i="1"/>
  <c r="K36" i="1"/>
  <c r="K35" i="1" s="1"/>
  <c r="O55" i="1" l="1"/>
  <c r="N175" i="1"/>
  <c r="X95" i="1" l="1"/>
  <c r="X94" i="1"/>
  <c r="R178" i="1"/>
  <c r="P167" i="1"/>
  <c r="N92" i="1"/>
  <c r="N79" i="1" s="1"/>
  <c r="P79" i="1" s="1"/>
  <c r="N63" i="1"/>
  <c r="P63" i="1" s="1"/>
  <c r="N56" i="1"/>
  <c r="J25" i="1"/>
  <c r="X68" i="1" l="1"/>
  <c r="P56" i="1"/>
  <c r="X92" i="1"/>
  <c r="L92" i="1"/>
  <c r="W95" i="1"/>
  <c r="N166" i="1"/>
  <c r="P166" i="1" s="1"/>
  <c r="V214" i="1"/>
  <c r="W92" i="1" l="1"/>
  <c r="O210" i="1"/>
  <c r="O209" i="1" s="1"/>
  <c r="K210" i="1"/>
  <c r="K209" i="1" s="1"/>
  <c r="K194" i="1"/>
  <c r="X192" i="1"/>
  <c r="L193" i="1"/>
  <c r="O186" i="1"/>
  <c r="O183" i="1" s="1"/>
  <c r="O174" i="1" s="1"/>
  <c r="K183" i="1"/>
  <c r="K179" i="1" l="1"/>
  <c r="K176" i="1"/>
  <c r="K170" i="1"/>
  <c r="K167" i="1"/>
  <c r="X167" i="1" s="1"/>
  <c r="K149" i="1"/>
  <c r="K138" i="1"/>
  <c r="K136" i="1"/>
  <c r="K109" i="1"/>
  <c r="K108" i="1" s="1"/>
  <c r="K105" i="1" s="1"/>
  <c r="K86" i="1"/>
  <c r="K84" i="1"/>
  <c r="K77" i="1"/>
  <c r="K63" i="1"/>
  <c r="O34" i="1"/>
  <c r="K41" i="1"/>
  <c r="K39" i="1"/>
  <c r="K79" i="1" l="1"/>
  <c r="K135" i="1"/>
  <c r="K166" i="1"/>
  <c r="X166" i="1" s="1"/>
  <c r="K148" i="1"/>
  <c r="K71" i="1"/>
  <c r="K55" i="1" s="1"/>
  <c r="K38" i="1"/>
  <c r="K34" i="1" s="1"/>
  <c r="K175" i="1"/>
  <c r="R243" i="1"/>
  <c r="R242" i="1"/>
  <c r="R241" i="1"/>
  <c r="R240" i="1"/>
  <c r="R238" i="1"/>
  <c r="R237" i="1"/>
  <c r="R236" i="1"/>
  <c r="R235" i="1"/>
  <c r="R231" i="1"/>
  <c r="R230" i="1"/>
  <c r="R214" i="1"/>
  <c r="R212" i="1"/>
  <c r="R177" i="1"/>
  <c r="R121" i="1"/>
  <c r="R111" i="1" s="1"/>
  <c r="R57" i="1"/>
  <c r="R56" i="1" s="1"/>
  <c r="R55" i="1" s="1"/>
  <c r="R37" i="1"/>
  <c r="K174" i="1" l="1"/>
  <c r="K30" i="1"/>
  <c r="K25" i="1"/>
  <c r="O24" i="1" l="1"/>
  <c r="K27" i="1"/>
  <c r="K24" i="1" s="1"/>
  <c r="V235" i="1"/>
  <c r="V236" i="1"/>
  <c r="V237" i="1"/>
  <c r="V238" i="1"/>
  <c r="V240" i="1"/>
  <c r="V241" i="1"/>
  <c r="V242" i="1"/>
  <c r="V243" i="1"/>
  <c r="V231" i="1"/>
  <c r="V230" i="1"/>
  <c r="V212" i="1"/>
  <c r="V211" i="1"/>
  <c r="V210" i="1"/>
  <c r="V209" i="1"/>
  <c r="X195" i="1"/>
  <c r="X194" i="1"/>
  <c r="X193" i="1"/>
  <c r="X187" i="1"/>
  <c r="X186" i="1"/>
  <c r="X184" i="1"/>
  <c r="X183" i="1"/>
  <c r="X180" i="1"/>
  <c r="X179" i="1"/>
  <c r="V177" i="1"/>
  <c r="X177" i="1" s="1"/>
  <c r="V176" i="1"/>
  <c r="X171" i="1"/>
  <c r="X170" i="1"/>
  <c r="X169" i="1"/>
  <c r="X168" i="1"/>
  <c r="X162" i="1"/>
  <c r="X160" i="1"/>
  <c r="X159" i="1"/>
  <c r="X158" i="1"/>
  <c r="X157" i="1"/>
  <c r="X152" i="1"/>
  <c r="X151" i="1"/>
  <c r="X150" i="1"/>
  <c r="X149" i="1"/>
  <c r="X148" i="1"/>
  <c r="X139" i="1"/>
  <c r="X138" i="1"/>
  <c r="X137" i="1"/>
  <c r="X125" i="1"/>
  <c r="X124" i="1"/>
  <c r="X123" i="1"/>
  <c r="X112" i="1"/>
  <c r="X111" i="1"/>
  <c r="X110" i="1"/>
  <c r="X109" i="1"/>
  <c r="X108" i="1"/>
  <c r="X105" i="1"/>
  <c r="X86" i="1"/>
  <c r="X85" i="1"/>
  <c r="X84" i="1"/>
  <c r="X78" i="1"/>
  <c r="X77" i="1"/>
  <c r="X71" i="1"/>
  <c r="X67" i="1"/>
  <c r="X66" i="1"/>
  <c r="X64" i="1"/>
  <c r="X63" i="1"/>
  <c r="X41" i="1"/>
  <c r="X39" i="1"/>
  <c r="X38" i="1"/>
  <c r="V37" i="1"/>
  <c r="X37" i="1" s="1"/>
  <c r="V36" i="1"/>
  <c r="X36" i="1" s="1"/>
  <c r="V35" i="1"/>
  <c r="X31" i="1"/>
  <c r="X30" i="1"/>
  <c r="X29" i="1"/>
  <c r="X28" i="1"/>
  <c r="X26" i="1"/>
  <c r="X25" i="1"/>
  <c r="W10" i="1"/>
  <c r="P243" i="1"/>
  <c r="P242" i="1"/>
  <c r="P241" i="1"/>
  <c r="P240" i="1"/>
  <c r="P238" i="1"/>
  <c r="P237" i="1"/>
  <c r="P236" i="1"/>
  <c r="P187" i="1"/>
  <c r="P43" i="1"/>
  <c r="P29" i="1"/>
  <c r="P19" i="1"/>
  <c r="P12" i="1"/>
  <c r="X176" i="1" l="1"/>
  <c r="V175" i="1"/>
  <c r="X88" i="1"/>
  <c r="X89" i="1"/>
  <c r="W188" i="1"/>
  <c r="X188" i="1"/>
  <c r="V57" i="1"/>
  <c r="X60" i="1"/>
  <c r="X35" i="1"/>
  <c r="V34" i="1"/>
  <c r="O7" i="1"/>
  <c r="O208" i="1" s="1"/>
  <c r="X135" i="1"/>
  <c r="X136" i="1"/>
  <c r="X24" i="1"/>
  <c r="X27" i="1"/>
  <c r="L235" i="1"/>
  <c r="L231" i="1"/>
  <c r="L230" i="1"/>
  <c r="L214" i="1"/>
  <c r="L212" i="1"/>
  <c r="L195" i="1"/>
  <c r="L188" i="1"/>
  <c r="L185" i="1"/>
  <c r="L180" i="1"/>
  <c r="L177" i="1"/>
  <c r="L171" i="1"/>
  <c r="L169" i="1"/>
  <c r="L152" i="1"/>
  <c r="L150" i="1"/>
  <c r="L139" i="1"/>
  <c r="L137" i="1"/>
  <c r="L125" i="1"/>
  <c r="L122" i="1"/>
  <c r="L110" i="1"/>
  <c r="L89" i="1"/>
  <c r="L87" i="1"/>
  <c r="L85" i="1"/>
  <c r="L78" i="1"/>
  <c r="L66" i="1"/>
  <c r="L60" i="1"/>
  <c r="L59" i="1"/>
  <c r="L42" i="1"/>
  <c r="L37" i="1"/>
  <c r="L31" i="1"/>
  <c r="L28" i="1"/>
  <c r="L26" i="1"/>
  <c r="W20" i="1"/>
  <c r="L16" i="1"/>
  <c r="L11" i="1"/>
  <c r="L10" i="1"/>
  <c r="V174" i="1" l="1"/>
  <c r="X174" i="1" s="1"/>
  <c r="X175" i="1"/>
  <c r="X57" i="1"/>
  <c r="V56" i="1"/>
  <c r="X79" i="1"/>
  <c r="X34" i="1"/>
  <c r="V13" i="1"/>
  <c r="V7" i="1" s="1"/>
  <c r="X14" i="1"/>
  <c r="O248" i="1"/>
  <c r="K7" i="1"/>
  <c r="K208" i="1" s="1"/>
  <c r="J176" i="1"/>
  <c r="V55" i="1" l="1"/>
  <c r="X55" i="1" s="1"/>
  <c r="X56" i="1"/>
  <c r="X13" i="1"/>
  <c r="L176" i="1"/>
  <c r="R176" i="1"/>
  <c r="R175" i="1" s="1"/>
  <c r="R174" i="1" s="1"/>
  <c r="W236" i="1"/>
  <c r="W242" i="1"/>
  <c r="W237" i="1"/>
  <c r="W243" i="1"/>
  <c r="W241" i="1"/>
  <c r="W240" i="1"/>
  <c r="W238" i="1"/>
  <c r="W235" i="1"/>
  <c r="W231" i="1"/>
  <c r="W230" i="1"/>
  <c r="W214" i="1"/>
  <c r="W212" i="1"/>
  <c r="X7" i="1" l="1"/>
  <c r="V208" i="1"/>
  <c r="X208" i="1" s="1"/>
  <c r="R211" i="1"/>
  <c r="W211" i="1" s="1"/>
  <c r="K248" i="1"/>
  <c r="V248" i="1" s="1"/>
  <c r="N210" i="1"/>
  <c r="P211" i="1"/>
  <c r="J210" i="1"/>
  <c r="L211" i="1"/>
  <c r="W37" i="1"/>
  <c r="J36" i="1"/>
  <c r="R36" i="1" s="1"/>
  <c r="J71" i="1" l="1"/>
  <c r="L71" i="1" s="1"/>
  <c r="R210" i="1"/>
  <c r="J209" i="1"/>
  <c r="L210" i="1"/>
  <c r="N209" i="1"/>
  <c r="P210" i="1"/>
  <c r="J35" i="1"/>
  <c r="L36" i="1"/>
  <c r="W36" i="1"/>
  <c r="W152" i="1"/>
  <c r="N186" i="1"/>
  <c r="W187" i="1"/>
  <c r="W185" i="1"/>
  <c r="J179" i="1"/>
  <c r="W171" i="1"/>
  <c r="J170" i="1"/>
  <c r="J168" i="1"/>
  <c r="R167" i="1" s="1"/>
  <c r="R166" i="1" s="1"/>
  <c r="W163" i="1"/>
  <c r="W160" i="1"/>
  <c r="J164" i="1"/>
  <c r="N148" i="1"/>
  <c r="W139" i="1"/>
  <c r="J138" i="1"/>
  <c r="N109" i="1"/>
  <c r="J109" i="1"/>
  <c r="L109" i="1" s="1"/>
  <c r="J86" i="1"/>
  <c r="L86" i="1" s="1"/>
  <c r="J84" i="1"/>
  <c r="J79" i="1" l="1"/>
  <c r="L79" i="1" s="1"/>
  <c r="L88" i="1"/>
  <c r="W64" i="1"/>
  <c r="J63" i="1"/>
  <c r="R35" i="1"/>
  <c r="J183" i="1"/>
  <c r="W159" i="1"/>
  <c r="R164" i="1"/>
  <c r="W210" i="1"/>
  <c r="L138" i="1"/>
  <c r="L186" i="1"/>
  <c r="W186" i="1"/>
  <c r="L84" i="1"/>
  <c r="P209" i="1"/>
  <c r="R209" i="1"/>
  <c r="L64" i="1"/>
  <c r="W162" i="1"/>
  <c r="W170" i="1"/>
  <c r="L170" i="1"/>
  <c r="J175" i="1"/>
  <c r="L179" i="1"/>
  <c r="W184" i="1"/>
  <c r="L184" i="1"/>
  <c r="N183" i="1"/>
  <c r="N174" i="1" s="1"/>
  <c r="P186" i="1"/>
  <c r="W57" i="1"/>
  <c r="L57" i="1"/>
  <c r="W168" i="1"/>
  <c r="L168" i="1"/>
  <c r="W151" i="1"/>
  <c r="L151" i="1"/>
  <c r="L35" i="1"/>
  <c r="L209" i="1"/>
  <c r="W179" i="1"/>
  <c r="W78" i="1"/>
  <c r="J80" i="1"/>
  <c r="R80" i="1"/>
  <c r="J77" i="1"/>
  <c r="J75" i="1" s="1"/>
  <c r="L75" i="1" s="1"/>
  <c r="W42" i="1"/>
  <c r="J41" i="1"/>
  <c r="W183" i="1" l="1"/>
  <c r="W35" i="1"/>
  <c r="L175" i="1"/>
  <c r="L77" i="1"/>
  <c r="W209" i="1"/>
  <c r="P183" i="1"/>
  <c r="W41" i="1"/>
  <c r="L41" i="1"/>
  <c r="L183" i="1"/>
  <c r="J39" i="1"/>
  <c r="L39" i="1" l="1"/>
  <c r="W39" i="1"/>
  <c r="P174" i="1"/>
  <c r="W109" i="1"/>
  <c r="W110" i="1"/>
  <c r="J38" i="1"/>
  <c r="N25" i="1"/>
  <c r="N27" i="1"/>
  <c r="P27" i="1" s="1"/>
  <c r="J27" i="1"/>
  <c r="J24" i="1" s="1"/>
  <c r="L25" i="1"/>
  <c r="W28" i="1"/>
  <c r="P14" i="1"/>
  <c r="L38" i="1" l="1"/>
  <c r="L27" i="1"/>
  <c r="L13" i="1"/>
  <c r="L14" i="1"/>
  <c r="W25" i="1"/>
  <c r="N24" i="1"/>
  <c r="P24" i="1" s="1"/>
  <c r="W125" i="1"/>
  <c r="W169" i="1"/>
  <c r="J167" i="1"/>
  <c r="J166" i="1" s="1"/>
  <c r="P13" i="1"/>
  <c r="W38" i="1" l="1"/>
  <c r="R34" i="1"/>
  <c r="W34" i="1" s="1"/>
  <c r="L167" i="1"/>
  <c r="W167" i="1"/>
  <c r="L124" i="1"/>
  <c r="R123" i="1"/>
  <c r="L24" i="1"/>
  <c r="J123" i="1"/>
  <c r="W124" i="1" l="1"/>
  <c r="L166" i="1"/>
  <c r="L123" i="1"/>
  <c r="N55" i="1"/>
  <c r="P55" i="1" s="1"/>
  <c r="L63" i="1" l="1"/>
  <c r="W84" i="1" l="1"/>
  <c r="W85" i="1"/>
  <c r="W87" i="1" l="1"/>
  <c r="W88" i="1"/>
  <c r="W89" i="1"/>
  <c r="W86" i="1" l="1"/>
  <c r="W79" i="1"/>
  <c r="J194" i="1"/>
  <c r="J174" i="1" s="1"/>
  <c r="W193" i="1"/>
  <c r="L194" i="1" l="1"/>
  <c r="W194" i="1"/>
  <c r="J108" i="1"/>
  <c r="W11" i="1"/>
  <c r="W26" i="1"/>
  <c r="W192" i="1" l="1"/>
  <c r="L192" i="1"/>
  <c r="L108" i="1"/>
  <c r="J149" i="1"/>
  <c r="L56" i="1" l="1"/>
  <c r="L174" i="1"/>
  <c r="J148" i="1"/>
  <c r="L149" i="1"/>
  <c r="L148" i="1" l="1"/>
  <c r="R13" i="1"/>
  <c r="R7" i="1" s="1"/>
  <c r="W14" i="1" l="1"/>
  <c r="R182" i="1"/>
  <c r="N7" i="1" l="1"/>
  <c r="W138" i="1" l="1"/>
  <c r="W67" i="1"/>
  <c r="W66" i="1"/>
  <c r="W60" i="1"/>
  <c r="W77" i="1" l="1"/>
  <c r="J55" i="1"/>
  <c r="W150" i="1"/>
  <c r="W180" i="1"/>
  <c r="L55" i="1" l="1"/>
  <c r="L112" i="1"/>
  <c r="J30" i="1"/>
  <c r="W29" i="1"/>
  <c r="W19" i="1"/>
  <c r="W18" i="1"/>
  <c r="W16" i="1"/>
  <c r="W12" i="1"/>
  <c r="J34" i="1" l="1"/>
  <c r="L34" i="1" s="1"/>
  <c r="W30" i="1"/>
  <c r="J7" i="1"/>
  <c r="L30" i="1"/>
  <c r="N34" i="1"/>
  <c r="W111" i="1"/>
  <c r="L111" i="1"/>
  <c r="W24" i="1"/>
  <c r="W27" i="1"/>
  <c r="P7" i="1" l="1"/>
  <c r="L7" i="1"/>
  <c r="P34" i="1"/>
  <c r="W195" i="1"/>
  <c r="W166" i="1"/>
  <c r="W158" i="1"/>
  <c r="W157" i="1"/>
  <c r="W149" i="1"/>
  <c r="W137" i="1"/>
  <c r="W123" i="1"/>
  <c r="W71" i="1"/>
  <c r="W63" i="1"/>
  <c r="W56" i="1"/>
  <c r="W31" i="1"/>
  <c r="W13" i="1"/>
  <c r="J106" i="1" l="1"/>
  <c r="J136" i="1"/>
  <c r="J135" i="1" s="1"/>
  <c r="L106" i="1" l="1"/>
  <c r="J105" i="1"/>
  <c r="J208" i="1" s="1"/>
  <c r="L136" i="1"/>
  <c r="N108" i="1"/>
  <c r="L105" i="1" l="1"/>
  <c r="L208" i="1"/>
  <c r="W108" i="1"/>
  <c r="N105" i="1"/>
  <c r="W136" i="1"/>
  <c r="L135" i="1"/>
  <c r="W55" i="1"/>
  <c r="W148" i="1"/>
  <c r="W7" i="1"/>
  <c r="W105" i="1" l="1"/>
  <c r="R208" i="1"/>
  <c r="J248" i="1"/>
  <c r="L248" i="1" s="1"/>
  <c r="N208" i="1" l="1"/>
  <c r="W135" i="1"/>
  <c r="P208" i="1" l="1"/>
  <c r="W208" i="1"/>
  <c r="N248" i="1"/>
  <c r="W174" i="1"/>
  <c r="W175" i="1"/>
  <c r="P248" i="1" l="1"/>
  <c r="R248" i="1"/>
  <c r="W248" i="1" s="1"/>
</calcChain>
</file>

<file path=xl/sharedStrings.xml><?xml version="1.0" encoding="utf-8"?>
<sst xmlns="http://schemas.openxmlformats.org/spreadsheetml/2006/main" count="759" uniqueCount="566">
  <si>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</si>
  <si>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</si>
  <si>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</si>
  <si>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</si>
  <si>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</si>
  <si>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</si>
  <si>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</si>
  <si>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</si>
  <si>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</si>
  <si>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</si>
  <si>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</si>
  <si>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</si>
  <si>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</si>
  <si>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</si>
  <si>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</si>
  <si>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</si>
  <si>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</si>
  <si>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</si>
  <si>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</si>
  <si>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</si>
  <si>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</si>
  <si>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</si>
  <si>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</si>
  <si>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</si>
  <si>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</si>
  <si>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</si>
  <si>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</si>
  <si>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</si>
  <si>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</si>
  <si>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</si>
  <si>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</si>
  <si>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</si>
  <si>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</si>
  <si>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</si>
  <si>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</si>
  <si>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</si>
  <si>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</si>
  <si>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</si>
  <si>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</si>
  <si>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</si>
  <si>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</si>
  <si>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</si>
  <si>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</si>
  <si>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</si>
  <si>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</si>
  <si>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</si>
  <si>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</si>
  <si>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</si>
  <si>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</si>
  <si>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</si>
  <si>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</si>
  <si>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</si>
  <si>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</si>
  <si>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</si>
  <si>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</si>
  <si>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</si>
  <si>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</si>
  <si>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</si>
  <si>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</si>
  <si>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</si>
  <si>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</si>
  <si>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</si>
  <si>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</si>
  <si>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</si>
  <si>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</si>
  <si>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поддержку муниципальных программ малого и среднего предпринимательства</t>
  </si>
  <si>
    <t>1519230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</si>
  <si>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</si>
  <si>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</si>
  <si>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</si>
  <si>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</si>
  <si>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</si>
  <si>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</si>
  <si>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</si>
  <si>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</si>
  <si>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</si>
  <si>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</si>
  <si>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</si>
  <si>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</si>
  <si>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02 1 01 20030</t>
  </si>
  <si>
    <t>02 1 01 70010</t>
  </si>
  <si>
    <t>02 1 01 93070</t>
  </si>
  <si>
    <t>02 2 00 00000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</si>
  <si>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</si>
  <si>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</si>
  <si>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</si>
  <si>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</si>
  <si>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</si>
  <si>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</si>
  <si>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</si>
  <si>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</si>
  <si>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</si>
  <si>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</si>
  <si>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</si>
  <si>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</si>
  <si>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</si>
  <si>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</si>
  <si>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</si>
  <si>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03 3 00 00000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</si>
  <si>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</si>
  <si>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</si>
  <si>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</si>
  <si>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</si>
  <si>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</si>
  <si>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</si>
  <si>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</si>
  <si>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</si>
  <si>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</si>
  <si>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</si>
  <si>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</si>
  <si>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</si>
  <si>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</si>
  <si>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</si>
  <si>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</si>
  <si>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</si>
  <si>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</si>
  <si>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</si>
  <si>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</si>
  <si>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</si>
  <si>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13 1 01 80070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</si>
  <si>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</si>
  <si>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</si>
  <si>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</si>
  <si>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</si>
  <si>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</si>
  <si>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</si>
  <si>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</si>
  <si>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</si>
  <si>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</si>
  <si>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</si>
  <si>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</si>
  <si>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</si>
  <si>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</si>
  <si>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</si>
  <si>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</si>
  <si>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</si>
  <si>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</si>
  <si>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</si>
  <si>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</si>
  <si>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</si>
  <si>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</si>
  <si>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</si>
  <si>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</si>
  <si>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</si>
  <si>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</si>
  <si>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</si>
  <si>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</si>
  <si>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</si>
  <si>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</si>
  <si>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</si>
  <si>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</si>
  <si>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</si>
  <si>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</si>
  <si>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</si>
  <si>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</si>
  <si>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</si>
  <si>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</si>
  <si>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</si>
  <si>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</si>
  <si>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</si>
  <si>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</si>
  <si>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</si>
  <si>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</si>
  <si>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</si>
  <si>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</si>
  <si>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</si>
  <si>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</si>
  <si>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</si>
  <si>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</si>
  <si>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</si>
  <si>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</si>
  <si>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</si>
  <si>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</si>
  <si>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</si>
  <si>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</si>
  <si>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</si>
  <si>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</si>
  <si>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</si>
  <si>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</si>
  <si>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</si>
  <si>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</si>
  <si>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</si>
  <si>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</si>
  <si>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</si>
  <si>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</si>
  <si>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</si>
  <si>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</si>
  <si>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</si>
  <si>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</si>
  <si>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</si>
  <si>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</si>
  <si>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</si>
  <si>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</si>
  <si>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</si>
  <si>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</si>
  <si>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</si>
  <si>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</si>
  <si>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</si>
  <si>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</si>
  <si>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</si>
  <si>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</si>
  <si>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</si>
  <si>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</si>
  <si>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</si>
  <si>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</si>
  <si>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</si>
  <si>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</si>
  <si>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</si>
  <si>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</si>
  <si>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</si>
  <si>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</si>
  <si>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</si>
  <si>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</si>
  <si>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</si>
  <si>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</si>
  <si>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</si>
  <si>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</si>
  <si>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</si>
  <si>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</si>
  <si>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</si>
  <si>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</si>
  <si>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</si>
  <si>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</si>
  <si>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</si>
  <si>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</si>
  <si>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</si>
  <si>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</si>
  <si>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</si>
  <si>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</si>
  <si>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</si>
  <si>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</si>
  <si>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</si>
  <si>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</si>
  <si>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</si>
  <si>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</si>
  <si>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</si>
  <si>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</si>
  <si>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</si>
  <si>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</si>
  <si>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</si>
  <si>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</si>
  <si>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</si>
  <si>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</si>
  <si>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</si>
  <si>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</si>
  <si>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</si>
  <si>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</si>
  <si>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</si>
  <si>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</si>
  <si>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</si>
  <si>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</si>
  <si>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</si>
  <si>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</si>
  <si>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</si>
  <si>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</si>
  <si>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</si>
  <si>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</si>
  <si>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</si>
  <si>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</si>
  <si>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</si>
  <si>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</si>
  <si>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</si>
  <si>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</si>
  <si>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</si>
  <si>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</si>
  <si>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</si>
  <si>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</si>
  <si>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</si>
  <si>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</si>
  <si>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</si>
  <si>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</si>
  <si>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</si>
  <si>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</si>
  <si>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</si>
  <si>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</si>
  <si>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</si>
  <si>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</si>
  <si>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</si>
  <si>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</si>
  <si>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</si>
  <si>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Основное мероприятие "Социальная поддержка молодых специалистов здравоохранения"</t>
  </si>
  <si>
    <t>03 4 00 00000</t>
  </si>
  <si>
    <t>Мероприятия по социальной поддержке молодых специалистов здравоохранения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</si>
  <si>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</si>
  <si>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</si>
  <si>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</si>
  <si>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</si>
  <si>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</si>
  <si>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</si>
  <si>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</si>
  <si>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</si>
  <si>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</si>
  <si>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</si>
  <si>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</si>
  <si>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</si>
  <si>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</si>
  <si>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</si>
  <si>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</si>
  <si>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</si>
  <si>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</si>
  <si>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</si>
  <si>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</si>
  <si>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</si>
  <si>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</si>
  <si>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</si>
  <si>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</si>
  <si>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</si>
  <si>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</si>
  <si>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</si>
  <si>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</si>
  <si>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</si>
  <si>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</si>
  <si>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</si>
  <si>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</si>
  <si>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</si>
  <si>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</si>
  <si>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</si>
  <si>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</si>
  <si>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</si>
  <si>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</si>
  <si>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</si>
  <si>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</si>
  <si>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</si>
  <si>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</si>
  <si>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</si>
  <si>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</si>
  <si>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</si>
  <si>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</si>
  <si>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</si>
  <si>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</si>
  <si>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</si>
  <si>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</si>
  <si>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</si>
  <si>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</si>
  <si>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</si>
  <si>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</si>
  <si>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</si>
  <si>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</si>
  <si>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</si>
  <si>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</si>
  <si>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</si>
  <si>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</si>
  <si>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</si>
  <si>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</si>
  <si>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</si>
  <si>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</si>
  <si>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</si>
  <si>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</si>
  <si>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</si>
  <si>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</si>
  <si>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</si>
  <si>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</si>
  <si>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</si>
  <si>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</si>
  <si>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</si>
  <si>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</si>
  <si>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</si>
  <si>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</si>
  <si>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</si>
  <si>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</si>
  <si>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</si>
  <si>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</si>
  <si>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</si>
  <si>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</si>
  <si>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</si>
  <si>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</si>
  <si>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</si>
  <si>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</si>
  <si>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</si>
  <si>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</si>
  <si>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</si>
  <si>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</si>
  <si>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</si>
  <si>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</si>
  <si>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</si>
  <si>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</si>
  <si>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</si>
  <si>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</si>
  <si>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</si>
  <si>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</si>
  <si>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</si>
  <si>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</si>
  <si>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</si>
  <si>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</si>
  <si>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</si>
  <si>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</si>
  <si>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</si>
  <si>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</si>
  <si>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</si>
  <si>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</si>
  <si>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</si>
  <si>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</si>
  <si>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</si>
  <si>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</si>
  <si>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</si>
  <si>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В связи с отсутствием заявок на предоставление финансовой помощи, средства не выделялись.</t>
  </si>
  <si>
    <t>Проведение совещания по итогам работы предприятий агропромышленного комплекса района прошло с участием меньшего количества лиц. Сложилась экономия.</t>
  </si>
  <si>
    <t>Первоначальным планом предусмативалось предоставление  финансовой помощи  пяти семьям. Департаментом сельского хозяйства и продовольствия были выделены денежные средства на двух получателей. Социальную выплату получили молодая семья и молодой специалист.</t>
  </si>
  <si>
    <t>В ходе исполнения бюджета были дополнительно выделены ассигнования для обеспечения текущей деятельности учреждений внешкольного образования.</t>
  </si>
  <si>
    <t>В связи с тем, что муниципальным районом планировалось количество получателей - пять .</t>
  </si>
  <si>
    <t xml:space="preserve">Сведения о фактически произведенных расходах бюджета Яковлевского муниципального района за 2020 год по муниципальным программам </t>
  </si>
  <si>
    <t>исполнено за 2020 год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</si>
  <si>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</si>
  <si>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</si>
  <si>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</si>
  <si>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02 0 00 93140</t>
  </si>
  <si>
    <t>03 0 01 00000</t>
  </si>
  <si>
    <t>03 3 01 00000</t>
  </si>
  <si>
    <t>Подпрограмма "Социальная поддержка молодых специалистов здравоохранения в Яковлевском муниципальном районе" на 2019 - 2025 годы</t>
  </si>
  <si>
    <t>03 3 01 80080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</si>
  <si>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2019 - 2025 годы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</si>
  <si>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</si>
  <si>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</si>
  <si>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</si>
  <si>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</si>
  <si>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</si>
  <si>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03 4 01 L0820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</si>
  <si>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</si>
  <si>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</si>
  <si>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</si>
  <si>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</si>
  <si>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</si>
  <si>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</si>
  <si>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</si>
  <si>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</si>
  <si>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</si>
  <si>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</si>
  <si>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</si>
  <si>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</si>
  <si>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</si>
  <si>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</si>
  <si>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</si>
  <si>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</si>
  <si>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</si>
  <si>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</si>
  <si>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</si>
  <si>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</si>
  <si>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</si>
  <si>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</si>
  <si>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</si>
  <si>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</si>
  <si>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</si>
  <si>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</si>
  <si>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</si>
  <si>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</si>
  <si>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</si>
  <si>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</si>
  <si>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</si>
  <si>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</si>
  <si>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</si>
  <si>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</si>
  <si>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 xml:space="preserve"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</t>
  </si>
  <si>
    <t>16 0 F3 67484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</si>
  <si>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</si>
  <si>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</si>
  <si>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</si>
  <si>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</si>
  <si>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</si>
  <si>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02 2 01 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</si>
  <si>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</si>
  <si>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</si>
  <si>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</si>
  <si>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</si>
  <si>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</si>
  <si>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</si>
  <si>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</si>
  <si>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</si>
  <si>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4 2 01 L5192</t>
  </si>
  <si>
    <t>Расходы бюджетов муниципальных образований на государственную поддержку  муниципальных учреждений культуры</t>
  </si>
  <si>
    <t>4 2 01 L5193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</si>
  <si>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</si>
  <si>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</si>
  <si>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</si>
  <si>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</si>
  <si>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</si>
  <si>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</si>
  <si>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</si>
  <si>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</si>
  <si>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Расходы на приобретение и поставку спортивного инвентаря, спортивного оборудования и иного имущества для развития лыжного спорта</t>
  </si>
  <si>
    <t>08 0 Р5 92180</t>
  </si>
  <si>
    <t>Приобретение и поставка спортивного инвентаря, спортивного оборудования и иного имущества для развития лыжного спорта</t>
  </si>
  <si>
    <t>08 0 P5 S2180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</si>
  <si>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</si>
  <si>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</si>
  <si>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</si>
  <si>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</si>
  <si>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</si>
  <si>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</si>
  <si>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</si>
  <si>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</si>
  <si>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</si>
  <si>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</si>
  <si>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16 0 F3 67483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</si>
  <si>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</si>
  <si>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В связи с проведением аварийных работ по ремонту систем отопления и водоотведения в МБДОУ; приобретению строительных материалов для ремонтов учреждений; проведением работ по замене кровли  МБДОУ "Варфоломеевский детский сад" - 938 658 рублей.</t>
  </si>
  <si>
    <t>МБОУ "ЦРР с. Новосысоевка" был дополнительно приобретен металлодетектор для паспорта безопасности учреждения</t>
  </si>
  <si>
    <t>В связи с отсутствием организации по обслуживанию охранной сигнализации, данная услуга была отменена.</t>
  </si>
  <si>
    <t>Для обеспечения текущей деятельности общеобразовательных учреждений были дополнительно приобретены: жарочный шкаф; морозильный ларь; электроплиты ;холодильник; водонашреватель; приточно-вытяжная вентиляция; моечные ванны; циркулярный насос. Перечисления по оплате труда.</t>
  </si>
  <si>
    <t>Увеличение объема субвенций для сдачи ЕГЭ - 391 510,00 рублей; для выплаты заработной платы -  1 473 971,00 рублей.</t>
  </si>
  <si>
    <t>Министерством образования завышен плановый объем субвенции при распределении по муниципальным образованиям. Объективная причина: снижение числа питающихся по причине - болезни. При норме питания 170, фактически исполнено - 162.</t>
  </si>
  <si>
    <t>Увеличение объема плановых назначений в связи с уточением Закона Приморского края "О краевом бюджете на 2020 год и плановый период 2021 и 2022 годов"</t>
  </si>
  <si>
    <t>Приобретение гигиенических средств в связи с COVID-19; увеличение размера тарифа на медосмотр работников пришкольных лагерей.</t>
  </si>
  <si>
    <t>Раходы откорректированы в связи со сложившейся эпидемиологической ситуацией.</t>
  </si>
  <si>
    <t>Муниципальным районом была получена дополнительная финансовая помощь и направлена на текущее содержание учреждений, в том числе выплату заработной платы.</t>
  </si>
  <si>
    <t>В связи с отсутствием возможности назначить наставника над молодыми специалистами, так как отсутствуют педагогические работники данной специализации.</t>
  </si>
  <si>
    <t>Плановые назначения исключены в связи с отсутствием расходов для компенсации.</t>
  </si>
  <si>
    <t>Осуществлены выплаты муниципальной пенсии по декабрь включительно. Что на месяц превышает предусмотренные планом ассигнования.</t>
  </si>
  <si>
    <t>Увеличение планового размера субвенции было произведено за два месяца до окончания финансового года, в связи с длительностью  процедур закупки жилых помещений, средства не были освоены ГРБС.</t>
  </si>
  <si>
    <t>В связи с расторжением договоров о создании приемной семьи. Средства освоены в пределах потребности.</t>
  </si>
  <si>
    <t>Первоначальные плановые назначения, увержденные Министерством образования значительно превышают реальную потребность муниципалитета.</t>
  </si>
  <si>
    <t>В связи с эпидемиологической ситуацией не все предусмотренные мероприятия в сфере культуры были реализованы.</t>
  </si>
  <si>
    <t>Первоначальным планом предусматривась стопроцентное обеспечение договоров лимитами. Фактическая потребность в средствах на оплату услуг связи, электроэнергии сложилась в меньших объемах. Счета  за декабрь оплачиваются в январе следующего года.</t>
  </si>
  <si>
    <t>Фактическая потребность в средствах на оплату коммунальных услуг меньше предусмотренных первоначально утвержденным планом.</t>
  </si>
  <si>
    <t xml:space="preserve">Планирование осуществляется на основании договоров на предоставление коммунальных услуг, фактический объем ассигнований откорректирован в соответствии с предоставленными на оплату документами. </t>
  </si>
  <si>
    <t>Действующим порядком использования средств субсидии предусмотрено отражение расходов всех уровней по единой бюджетной классификации.</t>
  </si>
  <si>
    <t>Управлением культуры было организовано приобретение асфальтобетонной дорожной смеси для асфальтирования территории мемориала "Вечная слава" - 205 674,00 рублей. Первоначальным бюджетом данные мероприятия не предусматривались ГРБС.</t>
  </si>
  <si>
    <t>Для обеспечения сил и средств гражданской обороны и чрезвычайных ситуаций Администрацией района были приобретены 3 генераторных установки для обеспечения бесперебойной подачи электроэнергии в период ЧС - 561 600,00 рублей. Необходимость в расходах возникла после ликвидации последствий ледяного дождя в ноябре 2020 года.Произведена оплата за приобретение воздуходува для тушения пожаров - 39 580,00 рублей.</t>
  </si>
  <si>
    <t>Были внесены изменения в запланированные мероприятия по противопожарной безопасности муниципальных учреждений. Дополнительно по МБДОУ "ЦРР" с. Яковлевка были приобретены материалы для установки пожарнойсигнализациис радиомониторингом.</t>
  </si>
  <si>
    <t>В отчетном периоде юнармейские отряды не были сформированы.</t>
  </si>
  <si>
    <t>В связи с общими ограничениями, в план проведения мероприятий, направленных на патриотическое воспитание были внесены изменения и их сокращение.</t>
  </si>
  <si>
    <t>В связи с ограничениеми, вызванными эпидемиологической ситуацией, мероприятия были отменены или поводились в режиме онлайн.</t>
  </si>
  <si>
    <t>Расходы по текущему содержанию финансовых органов были откорректированы с учетом фактической потребности в денежных средствах.</t>
  </si>
  <si>
    <t>В отчетном периоде были произведены незапланированные расходы для профилактики COVID-19 (термометры, защитные маски, дезсредства).</t>
  </si>
  <si>
    <t>Дополнительно к первоначально утвержденным была произведена оценка объектов водоснабжения, расположенных на территории Варфоломеевского сельского поселения.</t>
  </si>
  <si>
    <t>Исполнены мероприятия по системе защиты информации а также приобретено дополнительно программное обеспечение и оргтехника.</t>
  </si>
  <si>
    <t>Планирование осуществлено в пределах текущих расходов 2019 года. В связи с увеличением стоимости типографских и коммунальных услуг.</t>
  </si>
  <si>
    <t>Направлено дополнительное финансирование на капитальный ремонт муниципального жилищного фонда и на оплату за установку прибров учета тепловой энергии в МКД ( в части муниципальных квартир)</t>
  </si>
  <si>
    <t>В ходе исполнения бюджета были дополнительно выделены денежные средства на проведение капитальных ремонтов сетей водоснабжения и водоотведения. Счета за потребленную электроэнергию за декабрь оплачиваются в январе следующего года.</t>
  </si>
  <si>
    <t>В связи с проведением ремонтных работ на модуле очистки питьевой воды, проводился дополнительный подвоз питьевой воды для жителей многоквартирных домов ж.д.ст. Варфоломеевка.</t>
  </si>
  <si>
    <t>Обеспечение качественным водоснабжением жителей многоквартирных домов жд.ст.  Варфоломеевка, жд.ст. Сысоевка</t>
  </si>
  <si>
    <t>Выделялось дополнительное финансирование на оплату строительного контроля при проведении работ по реконструкции очистных сооружений</t>
  </si>
  <si>
    <t>В связи с выделением муниципальному району средств субсидии из краевого бюджета. Срок контракта на выполнение работ по реконструкции объекта №2 продлен до 01.04.2021 из-за невозможности выполнения благоустроительных работ в зимнее время.</t>
  </si>
  <si>
    <t>Предусмотрено софинансирование на проведение работ. Срок контракта на выполнение работ по реконструкции объекта №2 продлен до 01.04.2021 из-за невозможности выполнения благоустроительных работ в зимнее время.</t>
  </si>
  <si>
    <t>Уменьшение объема софинансирования в связи с изменением объема субсидии из краевого бюджета.</t>
  </si>
  <si>
    <t>Значительное уменьшение объема субсидии в соответствии с уточнением расходов .</t>
  </si>
  <si>
    <t>Для повышения качества предоставляемых коммунальных услуг населению района были дополнительно выделены средства на приобретение спецтехники.</t>
  </si>
  <si>
    <t>Софинансирование расходов, предусмотренных муниципальному району сверх первоначально утвержденных ассигнований.</t>
  </si>
  <si>
    <t>Музыкальные инструменты и художественный инвентарь приобретены за счет внебюджетных средств.</t>
  </si>
  <si>
    <t>В связи с отсутствием соответствующих субсидий из краевого бюджета, средства перераспределены.</t>
  </si>
  <si>
    <t>В свзи с ограничениями, связанными с профилактикой COVID-19, мероприятия были отменены, или проведены в онлайн режиме.</t>
  </si>
  <si>
    <t>Экономия по результатам проведения конкурсных процедур.</t>
  </si>
  <si>
    <t>В связи с необходимостью, было приобретено большее количесто кмпьютерной и оргтехники.</t>
  </si>
  <si>
    <t>В связи с досрочным погашением обязательств по кредитному договору на 3 170 000,00 рублей, начислено и уплачено меньше процентов за пользование бюджетным кредитом.</t>
  </si>
  <si>
    <t>В отчетном периоде бюджетам сельских поселений предоставлена дополнительная финансовая помощь в виде дотации на поддерку мер по обеспечению сбалансированности бюджетов сельских поселений в сумме 2 250 000,00 рублей.</t>
  </si>
  <si>
    <t>Изготовлены документы территориального планирования на большее количество населенных пунктов.</t>
  </si>
  <si>
    <t>Отсутствие програмного продукта отечественного производства</t>
  </si>
  <si>
    <t>Уменьшение объемов финансирования на содержание территорий кладбищ. Счета за потребленную электроэнергию за декабрь оплачиваются в январе следующего года.</t>
  </si>
  <si>
    <t xml:space="preserve">Дополнительное выделение средств субсидии из краевого бюджета  </t>
  </si>
  <si>
    <t>В связи с перераспределением средств на содержание дорожной сети</t>
  </si>
  <si>
    <t>В связи с отсутствием проектно-сметной документации</t>
  </si>
  <si>
    <t>Увеличение бюджетных ассигнований в связи с необходимостью приобретения специализированной дорожной техники</t>
  </si>
  <si>
    <t>В связи с уменьшение стоимости запланированных работ</t>
  </si>
  <si>
    <t>Исполнение мероприятия предусмотрено контрактами на период 2020 - 2021 годов</t>
  </si>
  <si>
    <t>В отчетном периоде было проведено три очистки действующей свалки на договорной основе на сумму 77 800,00 рублей. Четвертая чистка была проведена предпринимателем на безвозмездной основе. В связи с чем образовалась экономия бюджетных средств, в сравнении с первоначальным планом.</t>
  </si>
  <si>
    <t>В настоящее время разработка проекта невозможнаввиду неполного обеспечения населения частного сектора с. Яковлевка контейнерными площадками для сбора ТКО.</t>
  </si>
  <si>
    <t>Неполное освоение средств связано со сроками постановки земельных участков под площадки ТКО на кадастровый учет</t>
  </si>
  <si>
    <t>Ввиду окончания строительства мест ТКО в октябре 2020 года, запланированные средства использованы не в полном объеме</t>
  </si>
  <si>
    <t>Проведение экспертизы проводится Роспотребнадзором на безвозмездной основе на основании предоставленных документов</t>
  </si>
  <si>
    <t>Экономия бюджетных средств сложилась ввиду договорной стоимости выполнения работ на проектирование</t>
  </si>
  <si>
    <t>Средства не освоены в связи с разработкой проекта на снос в ноябре 2020 года</t>
  </si>
  <si>
    <t>Увеличение объема финансирования мероприятия за счет средств местного бюджета</t>
  </si>
  <si>
    <t>Увеличение объема финансирования мероприятия за счет средств  бюджета Приморского края</t>
  </si>
  <si>
    <t>Увеличение объема финансирования мероприятия за счет средств  Фонда содействия реформирования ЖКХ Российской Федерации</t>
  </si>
  <si>
    <t>Планировалось поощрение большего количества участников. В связи с эпидемиологической обстановкой, произошло уменьшение.</t>
  </si>
  <si>
    <t>Расходы осуществлены в пределах фактической потребности в средствах</t>
  </si>
  <si>
    <t>Из-за ограниченного срока проведения работ по изысканию, проектированию и проведению государственной экспертизы (т.к. проект планировки территории завершен в августе 2020 года).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</si>
</sst>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43" fontId="2" fillId="2" borderId="1" xfId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3" fontId="2" fillId="2" borderId="1" xfId="0" applyNumberFormat="1" applyFont="1" applyFill="1" applyBorder="1"/>
    <xf numFmtId="0" fontId="10" fillId="0" borderId="1" xfId="0" applyFont="1" applyBorder="1" applyAlignment="1">
      <alignment horizontal="left" vertical="center" wrapText="1"/>
    </xf>
    <xf numFmtId="43" fontId="2" fillId="2" borderId="0" xfId="0" applyNumberFormat="1" applyFont="1" applyFill="1"/>
    <xf numFmtId="43" fontId="3" fillId="2" borderId="0" xfId="0" applyNumberFormat="1" applyFont="1" applyFill="1"/>
    <xf numFmtId="43" fontId="0" fillId="2" borderId="0" xfId="1" applyFont="1" applyFill="1"/>
    <xf numFmtId="43" fontId="19" fillId="2" borderId="0" xfId="1" applyFont="1" applyFill="1"/>
    <xf numFmtId="0" fontId="16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3" fontId="8" fillId="2" borderId="1" xfId="1" applyFont="1" applyFill="1" applyBorder="1"/>
    <xf numFmtId="43" fontId="2" fillId="2" borderId="0" xfId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3" fontId="2" fillId="2" borderId="2" xfId="1" applyFont="1" applyFill="1" applyBorder="1" applyAlignment="1">
      <alignment horizontal="center"/>
    </xf>
    <xf numFmtId="0" fontId="21" fillId="0" borderId="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horizontal="center" vertical="center"/>
    </xf>
    <xf numFmtId="43" fontId="19" fillId="2" borderId="0" xfId="1" applyFont="1" applyFill="1" applyAlignment="1">
      <alignment horizontal="center" vertical="center"/>
    </xf>
    <xf numFmtId="43" fontId="19" fillId="2" borderId="0" xfId="1" applyFont="1" applyFill="1" applyAlignment="1">
      <alignment vertical="center"/>
    </xf>
    <xf numFmtId="43" fontId="3" fillId="2" borderId="1" xfId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3" fontId="3" fillId="2" borderId="0" xfId="1" applyFont="1" applyFill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3" fontId="3" fillId="2" borderId="2" xfId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3" fontId="10" fillId="2" borderId="1" xfId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43" fontId="8" fillId="2" borderId="1" xfId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/>
    </xf>
    <xf numFmtId="43" fontId="1" fillId="2" borderId="0" xfId="1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3" fontId="2" fillId="2" borderId="1" xfId="1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43" fontId="2" fillId="2" borderId="4" xfId="0" applyNumberFormat="1" applyFont="1" applyFill="1" applyBorder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43" fontId="2" fillId="2" borderId="0" xfId="1" applyFon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/>
    </xf>
    <xf numFmtId="43" fontId="19" fillId="2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43" fontId="1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tabSelected="1" view="pageBreakPreview" topLeftCell="F3" zoomScale="150" zoomScaleNormal="150" zoomScaleSheetLayoutView="150" workbookViewId="0">
      <selection activeCell="R7" sqref="R7"/>
    </sheetView>
  </sheetViews>
  <sheetFormatPr defaultRowHeight="14.4" x14ac:dyDescent="0.3"/>
  <cols>
    <col min="1" max="1" width="4.88671875" hidden="1" customWidth="1"/>
    <col min="2" max="2" width="6.33203125" hidden="1" customWidth="1"/>
    <col min="3" max="3" width="7" hidden="1" customWidth="1"/>
    <col min="4" max="4" width="7.6640625" hidden="1" customWidth="1"/>
    <col min="5" max="5" width="6.5546875" hidden="1" customWidth="1"/>
    <col min="6" max="6" width="64.5546875" customWidth="1"/>
    <col min="7" max="7" width="7.44140625" hidden="1" customWidth="1"/>
    <col min="8" max="8" width="11" customWidth="1"/>
    <col min="9" max="9" width="0.21875" hidden="1" customWidth="1"/>
    <col min="10" max="10" width="4.33203125" hidden="1" customWidth="1"/>
    <col min="11" max="11" width="5.21875" hidden="1" customWidth="1"/>
    <col min="12" max="12" width="6.109375" hidden="1" customWidth="1"/>
    <col min="13" max="13" width="5.44140625" hidden="1" customWidth="1"/>
    <col min="14" max="14" width="4.5546875" hidden="1" customWidth="1"/>
    <col min="15" max="15" width="5.88671875" hidden="1" customWidth="1"/>
    <col min="16" max="16" width="5.5546875" hidden="1" customWidth="1"/>
    <col min="17" max="17" width="17.109375" customWidth="1"/>
    <col min="18" max="18" width="18.44140625" customWidth="1"/>
    <col min="19" max="19" width="11" hidden="1" customWidth="1"/>
    <col min="20" max="20" width="11.77734375" hidden="1" customWidth="1"/>
    <col min="21" max="21" width="8.88671875" hidden="1" customWidth="1"/>
    <col min="22" max="22" width="16.6640625" customWidth="1"/>
    <col min="23" max="23" width="14.21875" customWidth="1"/>
    <col min="24" max="24" width="11.88671875" customWidth="1"/>
    <col min="25" max="25" width="52.88671875" customWidth="1"/>
  </cols>
  <sheetData>
    <row r="1" spans="1:25" ht="12.6" customHeight="1" x14ac:dyDescent="0.3"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5" ht="31.2" customHeight="1" x14ac:dyDescent="0.3">
      <c r="F2" s="141" t="s">
        <v>400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16.2" customHeight="1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4"/>
      <c r="S3" s="1"/>
      <c r="W3" s="1" t="s">
        <v>382</v>
      </c>
    </row>
    <row r="4" spans="1:25" ht="16.2" customHeight="1" x14ac:dyDescent="0.3">
      <c r="A4" s="43"/>
      <c r="B4" s="43"/>
      <c r="C4" s="43"/>
      <c r="D4" s="43"/>
      <c r="E4" s="43"/>
      <c r="F4" s="147" t="s">
        <v>39</v>
      </c>
      <c r="G4" s="43"/>
      <c r="H4" s="149" t="s">
        <v>37</v>
      </c>
      <c r="I4" s="145" t="s">
        <v>40</v>
      </c>
      <c r="J4" s="146"/>
      <c r="K4" s="146"/>
      <c r="L4" s="151"/>
      <c r="M4" s="145" t="s">
        <v>209</v>
      </c>
      <c r="N4" s="146"/>
      <c r="O4" s="146"/>
      <c r="P4" s="151"/>
      <c r="Q4" s="145" t="s">
        <v>41</v>
      </c>
      <c r="R4" s="146"/>
      <c r="S4" s="146"/>
      <c r="T4" s="146"/>
      <c r="U4" s="146"/>
      <c r="V4" s="146"/>
      <c r="W4" s="146"/>
      <c r="X4" s="146"/>
      <c r="Y4" s="151"/>
    </row>
    <row r="5" spans="1:25" ht="44.4" customHeight="1" x14ac:dyDescent="0.3">
      <c r="A5" s="6"/>
      <c r="B5" s="145" t="s">
        <v>0</v>
      </c>
      <c r="C5" s="146"/>
      <c r="D5" s="146"/>
      <c r="E5" s="146"/>
      <c r="F5" s="148"/>
      <c r="G5" s="45" t="s">
        <v>36</v>
      </c>
      <c r="H5" s="150"/>
      <c r="I5" s="44" t="s">
        <v>390</v>
      </c>
      <c r="J5" s="44" t="s">
        <v>391</v>
      </c>
      <c r="K5" s="44" t="s">
        <v>384</v>
      </c>
      <c r="L5" s="44" t="s">
        <v>210</v>
      </c>
      <c r="M5" s="44" t="s">
        <v>390</v>
      </c>
      <c r="N5" s="44" t="s">
        <v>391</v>
      </c>
      <c r="O5" s="44" t="s">
        <v>384</v>
      </c>
      <c r="P5" s="44" t="s">
        <v>210</v>
      </c>
      <c r="Q5" s="44" t="s">
        <v>390</v>
      </c>
      <c r="R5" s="44" t="s">
        <v>391</v>
      </c>
      <c r="S5" s="44" t="s">
        <v>211</v>
      </c>
      <c r="T5" s="44" t="s">
        <v>210</v>
      </c>
      <c r="U5" s="44" t="s">
        <v>212</v>
      </c>
      <c r="V5" s="44" t="s">
        <v>401</v>
      </c>
      <c r="W5" s="44" t="s">
        <v>210</v>
      </c>
      <c r="X5" s="12" t="s">
        <v>392</v>
      </c>
      <c r="Y5" s="12" t="s">
        <v>393</v>
      </c>
    </row>
    <row r="6" spans="1:25" ht="14.4" customHeight="1" x14ac:dyDescent="0.3">
      <c r="A6" s="6"/>
      <c r="B6" s="5" t="s">
        <v>1</v>
      </c>
      <c r="C6" s="5" t="s">
        <v>2</v>
      </c>
      <c r="D6" s="5" t="s">
        <v>3</v>
      </c>
      <c r="E6" s="5" t="s">
        <v>4</v>
      </c>
      <c r="F6" s="12">
        <v>1</v>
      </c>
      <c r="G6" s="12">
        <v>2</v>
      </c>
      <c r="H6" s="12">
        <v>3</v>
      </c>
      <c r="I6" s="12"/>
      <c r="J6" s="38">
        <v>4</v>
      </c>
      <c r="K6" s="38">
        <v>5</v>
      </c>
      <c r="L6" s="38">
        <v>6</v>
      </c>
      <c r="M6" s="38"/>
      <c r="N6" s="38">
        <v>7</v>
      </c>
      <c r="O6" s="38">
        <v>8</v>
      </c>
      <c r="P6" s="38">
        <v>9</v>
      </c>
      <c r="Q6" s="38">
        <v>4</v>
      </c>
      <c r="R6" s="38">
        <v>5</v>
      </c>
      <c r="S6" s="2"/>
      <c r="T6" s="3"/>
      <c r="V6" s="46">
        <v>6</v>
      </c>
      <c r="W6" s="46">
        <v>7</v>
      </c>
      <c r="X6" s="46">
        <v>8</v>
      </c>
      <c r="Y6" s="46">
        <v>9</v>
      </c>
    </row>
    <row r="7" spans="1:25" ht="27.6" customHeight="1" x14ac:dyDescent="0.3">
      <c r="A7" s="9" t="s">
        <v>5</v>
      </c>
      <c r="B7" s="5"/>
      <c r="C7" s="7"/>
      <c r="D7" s="7"/>
      <c r="E7" s="5"/>
      <c r="F7" s="18" t="s">
        <v>257</v>
      </c>
      <c r="G7" s="41" t="s">
        <v>38</v>
      </c>
      <c r="H7" s="41" t="s">
        <v>77</v>
      </c>
      <c r="I7" s="41"/>
      <c r="J7" s="26" t="e">
        <f>SUM(#REF!,J13,J24,J30)</f>
        <v>#REF!</v>
      </c>
      <c r="K7" s="26" t="e">
        <f>SUM(#REF!,K13,K24,K30)</f>
        <v>#REF!</v>
      </c>
      <c r="L7" s="26" t="e">
        <f t="shared" ref="L7:L11" si="0">SUM(K7/J7*100)</f>
        <v>#REF!</v>
      </c>
      <c r="M7" s="26"/>
      <c r="N7" s="26" t="e">
        <f>SUM(#REF!,N13,N23,N24,N31)</f>
        <v>#REF!</v>
      </c>
      <c r="O7" s="26" t="e">
        <f>SUM(#REF!,O13,O23,O24,O31)</f>
        <v>#REF!</v>
      </c>
      <c r="P7" s="26" t="e">
        <f>SUM(O7/N7*100)</f>
        <v>#REF!</v>
      </c>
      <c r="Q7" s="26">
        <f>SUM(Q8+Q13+Q24+Q30+Q32)</f>
        <v>299971695</v>
      </c>
      <c r="R7" s="26">
        <f>SUM(R8+R13+R24+R30+R32)</f>
        <v>299656005.55999994</v>
      </c>
      <c r="S7" s="59"/>
      <c r="T7" s="60"/>
      <c r="U7" s="54"/>
      <c r="V7" s="26">
        <f>SUM(V8+V13+V24+V30+V32)</f>
        <v>295443092.91000003</v>
      </c>
      <c r="W7" s="40">
        <f t="shared" ref="W7:W10" si="1">SUM(V7/R7*100)</f>
        <v>98.59408369202319</v>
      </c>
      <c r="X7" s="152">
        <f>SUM(V7/Q7*100)</f>
        <v>98.490323532025258</v>
      </c>
      <c r="Y7" s="153"/>
    </row>
    <row r="8" spans="1:25" ht="27.6" customHeight="1" x14ac:dyDescent="0.3">
      <c r="A8" s="9"/>
      <c r="B8" s="5"/>
      <c r="C8" s="7"/>
      <c r="D8" s="7"/>
      <c r="E8" s="5"/>
      <c r="F8" s="4" t="s">
        <v>258</v>
      </c>
      <c r="G8" s="24" t="s">
        <v>23</v>
      </c>
      <c r="H8" s="41" t="s">
        <v>78</v>
      </c>
      <c r="I8" s="41"/>
      <c r="J8" s="26">
        <f>SUM(J10:J10)</f>
        <v>291919.34999999998</v>
      </c>
      <c r="K8" s="26">
        <f>SUM(K9)</f>
        <v>291919.34999999998</v>
      </c>
      <c r="L8" s="26">
        <f t="shared" ref="L8:L9" si="2">SUM(K8/J8*100)</f>
        <v>100</v>
      </c>
      <c r="M8" s="26"/>
      <c r="N8" s="26">
        <f>SUM(N10:N10)</f>
        <v>0</v>
      </c>
      <c r="O8" s="26">
        <f>SUM(O9)</f>
        <v>0</v>
      </c>
      <c r="P8" s="26" t="e">
        <f>SUM(O8/N8*100)</f>
        <v>#DIV/0!</v>
      </c>
      <c r="Q8" s="26">
        <f>SUM(Q9)</f>
        <v>59682319</v>
      </c>
      <c r="R8" s="26">
        <f>SUM(R9)</f>
        <v>61447505.799999997</v>
      </c>
      <c r="S8" s="59"/>
      <c r="T8" s="60"/>
      <c r="U8" s="54"/>
      <c r="V8" s="26">
        <f>SUM(V9)</f>
        <v>61447505.799999997</v>
      </c>
      <c r="W8" s="40">
        <f t="shared" ref="W8:W9" si="3">SUM(V8/R8*100)</f>
        <v>100</v>
      </c>
      <c r="X8" s="152">
        <f>SUM(V8/Q8*100)</f>
        <v>102.95763775532917</v>
      </c>
      <c r="Y8" s="154"/>
    </row>
    <row r="9" spans="1:25" ht="27.6" customHeight="1" x14ac:dyDescent="0.3">
      <c r="A9" s="9"/>
      <c r="B9" s="5"/>
      <c r="C9" s="7"/>
      <c r="D9" s="7"/>
      <c r="E9" s="5"/>
      <c r="F9" s="28" t="s">
        <v>135</v>
      </c>
      <c r="G9" s="24"/>
      <c r="H9" s="25" t="s">
        <v>83</v>
      </c>
      <c r="I9" s="25"/>
      <c r="J9" s="29">
        <f>SUM(J10:J10)</f>
        <v>291919.34999999998</v>
      </c>
      <c r="K9" s="29">
        <f>SUM(K10:K10)</f>
        <v>291919.34999999998</v>
      </c>
      <c r="L9" s="29">
        <f t="shared" si="2"/>
        <v>100</v>
      </c>
      <c r="M9" s="29"/>
      <c r="N9" s="29">
        <f>SUM(N10:N10)</f>
        <v>0</v>
      </c>
      <c r="O9" s="29">
        <f>SUM(O10:O10)</f>
        <v>0</v>
      </c>
      <c r="P9" s="29" t="e">
        <f>SUM(O9/N9*100)</f>
        <v>#DIV/0!</v>
      </c>
      <c r="Q9" s="29">
        <f>SUM(Q10:Q12)</f>
        <v>59682319</v>
      </c>
      <c r="R9" s="29">
        <f>SUM(R10:R12)</f>
        <v>61447505.799999997</v>
      </c>
      <c r="S9" s="47"/>
      <c r="T9" s="48"/>
      <c r="U9" s="49"/>
      <c r="V9" s="29">
        <f>SUM(V10:V12)</f>
        <v>61447505.799999997</v>
      </c>
      <c r="W9" s="50">
        <f t="shared" si="3"/>
        <v>100</v>
      </c>
      <c r="X9" s="152">
        <f>SUM(V9/Q9*100)</f>
        <v>102.95763775532917</v>
      </c>
      <c r="Y9" s="153"/>
    </row>
    <row r="10" spans="1:25" ht="27.6" customHeight="1" x14ac:dyDescent="0.3">
      <c r="A10" s="6"/>
      <c r="B10" s="5"/>
      <c r="C10" s="7"/>
      <c r="D10" s="7"/>
      <c r="E10" s="5"/>
      <c r="F10" s="19" t="s">
        <v>43</v>
      </c>
      <c r="G10" s="24" t="s">
        <v>23</v>
      </c>
      <c r="H10" s="25" t="s">
        <v>79</v>
      </c>
      <c r="I10" s="25"/>
      <c r="J10" s="29">
        <v>291919.34999999998</v>
      </c>
      <c r="K10" s="29">
        <v>291919.34999999998</v>
      </c>
      <c r="L10" s="29">
        <f t="shared" si="0"/>
        <v>100</v>
      </c>
      <c r="M10" s="29"/>
      <c r="N10" s="29">
        <v>0</v>
      </c>
      <c r="O10" s="29">
        <v>0</v>
      </c>
      <c r="P10" s="26">
        <v>0</v>
      </c>
      <c r="Q10" s="29">
        <v>330000</v>
      </c>
      <c r="R10" s="29">
        <v>351320.25</v>
      </c>
      <c r="S10" s="47"/>
      <c r="T10" s="48"/>
      <c r="U10" s="49"/>
      <c r="V10" s="152">
        <v>351320.25</v>
      </c>
      <c r="W10" s="155">
        <f t="shared" si="1"/>
        <v>100</v>
      </c>
      <c r="X10" s="152">
        <f t="shared" ref="X10:X12" si="4">SUM(V10/Q10*100)</f>
        <v>106.46068181818183</v>
      </c>
      <c r="Y10" s="156" t="s">
        <v>495</v>
      </c>
    </row>
    <row r="11" spans="1:25" ht="64.2" customHeight="1" x14ac:dyDescent="0.3">
      <c r="A11" s="6"/>
      <c r="B11" s="5"/>
      <c r="C11" s="7"/>
      <c r="D11" s="7"/>
      <c r="E11" s="5"/>
      <c r="F11" s="19" t="s">
        <v>42</v>
      </c>
      <c r="G11" s="24" t="s">
        <v>23</v>
      </c>
      <c r="H11" s="25" t="s">
        <v>80</v>
      </c>
      <c r="I11" s="25"/>
      <c r="J11" s="29">
        <v>17159533.460000001</v>
      </c>
      <c r="K11" s="29">
        <v>17159533.460000001</v>
      </c>
      <c r="L11" s="29">
        <f t="shared" si="0"/>
        <v>100</v>
      </c>
      <c r="M11" s="29"/>
      <c r="N11" s="29">
        <v>0</v>
      </c>
      <c r="O11" s="29">
        <v>0</v>
      </c>
      <c r="P11" s="26">
        <v>0</v>
      </c>
      <c r="Q11" s="29">
        <v>19750300</v>
      </c>
      <c r="R11" s="29">
        <v>21494166.550000001</v>
      </c>
      <c r="S11" s="47"/>
      <c r="T11" s="48"/>
      <c r="U11" s="49"/>
      <c r="V11" s="152">
        <v>21494166.550000001</v>
      </c>
      <c r="W11" s="50">
        <f>SUM(V11/R11*100)</f>
        <v>100</v>
      </c>
      <c r="X11" s="152">
        <f t="shared" si="4"/>
        <v>108.82956993058335</v>
      </c>
      <c r="Y11" s="157" t="s">
        <v>494</v>
      </c>
    </row>
    <row r="12" spans="1:25" ht="37.799999999999997" customHeight="1" x14ac:dyDescent="0.3">
      <c r="A12" s="6"/>
      <c r="B12" s="5"/>
      <c r="C12" s="7"/>
      <c r="D12" s="7"/>
      <c r="E12" s="5"/>
      <c r="F12" s="19" t="s">
        <v>44</v>
      </c>
      <c r="G12" s="24" t="s">
        <v>23</v>
      </c>
      <c r="H12" s="25" t="s">
        <v>81</v>
      </c>
      <c r="I12" s="25"/>
      <c r="J12" s="29">
        <v>0</v>
      </c>
      <c r="K12" s="29">
        <v>0</v>
      </c>
      <c r="L12" s="29">
        <v>0</v>
      </c>
      <c r="M12" s="29"/>
      <c r="N12" s="29">
        <v>42388000</v>
      </c>
      <c r="O12" s="29">
        <v>42388000</v>
      </c>
      <c r="P12" s="29">
        <f>SUM(O12/N12*100)</f>
        <v>100</v>
      </c>
      <c r="Q12" s="29">
        <v>39602019</v>
      </c>
      <c r="R12" s="29">
        <v>39602019</v>
      </c>
      <c r="S12" s="47"/>
      <c r="T12" s="48"/>
      <c r="U12" s="49"/>
      <c r="V12" s="152">
        <v>39602019</v>
      </c>
      <c r="W12" s="50">
        <f>SUM(V12/R12*100)</f>
        <v>100</v>
      </c>
      <c r="X12" s="152">
        <f t="shared" si="4"/>
        <v>100</v>
      </c>
      <c r="Y12" s="157"/>
    </row>
    <row r="13" spans="1:25" ht="29.4" customHeight="1" x14ac:dyDescent="0.3">
      <c r="A13" s="6" t="s">
        <v>8</v>
      </c>
      <c r="B13" s="5">
        <v>980</v>
      </c>
      <c r="C13" s="7" t="s">
        <v>6</v>
      </c>
      <c r="D13" s="7"/>
      <c r="E13" s="5"/>
      <c r="F13" s="62" t="s">
        <v>259</v>
      </c>
      <c r="G13" s="24" t="s">
        <v>23</v>
      </c>
      <c r="H13" s="41" t="s">
        <v>82</v>
      </c>
      <c r="I13" s="41"/>
      <c r="J13" s="26">
        <f>SUM(J14)</f>
        <v>42832859.420000002</v>
      </c>
      <c r="K13" s="26">
        <f>SUM(K14)</f>
        <v>39567980.069999993</v>
      </c>
      <c r="L13" s="26">
        <f>SUM(K13/J13*100)</f>
        <v>92.377629244907382</v>
      </c>
      <c r="M13" s="26"/>
      <c r="N13" s="26">
        <f>SUM(N14)</f>
        <v>160586128.40000001</v>
      </c>
      <c r="O13" s="26">
        <f>SUM(O14)</f>
        <v>156326678.56999999</v>
      </c>
      <c r="P13" s="26">
        <f>SUM(O13/N13*100)</f>
        <v>97.347560544339018</v>
      </c>
      <c r="Q13" s="26">
        <f>SUM(Q14)</f>
        <v>206743318</v>
      </c>
      <c r="R13" s="26">
        <f>SUM(R14)</f>
        <v>201764961.97</v>
      </c>
      <c r="S13" s="59"/>
      <c r="T13" s="60"/>
      <c r="U13" s="54"/>
      <c r="V13" s="26">
        <f>SUM(V14)</f>
        <v>197747869.30000001</v>
      </c>
      <c r="W13" s="53">
        <f>SUM(V13/R13*100)</f>
        <v>98.009023652680952</v>
      </c>
      <c r="X13" s="152">
        <f>SUM(V13/Q13*100)</f>
        <v>95.648977298506949</v>
      </c>
      <c r="Y13" s="157"/>
    </row>
    <row r="14" spans="1:25" ht="24.6" customHeight="1" x14ac:dyDescent="0.3">
      <c r="A14" s="6"/>
      <c r="B14" s="5"/>
      <c r="C14" s="7"/>
      <c r="D14" s="7"/>
      <c r="E14" s="5"/>
      <c r="F14" s="27" t="s">
        <v>136</v>
      </c>
      <c r="G14" s="24"/>
      <c r="H14" s="42" t="s">
        <v>84</v>
      </c>
      <c r="I14" s="42"/>
      <c r="J14" s="29">
        <f>SUM(J15:J20)</f>
        <v>42832859.420000002</v>
      </c>
      <c r="K14" s="29">
        <f>SUM(K15:K20)</f>
        <v>39567980.069999993</v>
      </c>
      <c r="L14" s="29">
        <f>SUM(K14/J14*100)</f>
        <v>92.377629244907382</v>
      </c>
      <c r="M14" s="29"/>
      <c r="N14" s="29">
        <f>SUM(N15:N20)</f>
        <v>160586128.40000001</v>
      </c>
      <c r="O14" s="29">
        <f>SUM(O15:O20)</f>
        <v>156326678.56999999</v>
      </c>
      <c r="P14" s="29">
        <f>SUM(O14/N14*100)</f>
        <v>97.347560544339018</v>
      </c>
      <c r="Q14" s="29">
        <f>SUM(Q15:Q23)</f>
        <v>206743318</v>
      </c>
      <c r="R14" s="29">
        <f>SUM(R15:R23)</f>
        <v>201764961.97</v>
      </c>
      <c r="S14" s="59"/>
      <c r="T14" s="60"/>
      <c r="U14" s="54"/>
      <c r="V14" s="29">
        <f>SUM(V15:V23)</f>
        <v>197747869.30000001</v>
      </c>
      <c r="W14" s="50">
        <f>SUM(V14/R14*100)</f>
        <v>98.009023652680952</v>
      </c>
      <c r="X14" s="152">
        <f>SUM(V14/Q14*100)</f>
        <v>95.648977298506949</v>
      </c>
      <c r="Y14" s="157"/>
    </row>
    <row r="15" spans="1:25" ht="27" customHeight="1" x14ac:dyDescent="0.3">
      <c r="A15" s="6"/>
      <c r="B15" s="5"/>
      <c r="C15" s="7"/>
      <c r="D15" s="7"/>
      <c r="E15" s="5"/>
      <c r="F15" s="19" t="s">
        <v>43</v>
      </c>
      <c r="G15" s="24"/>
      <c r="H15" s="42" t="s">
        <v>86</v>
      </c>
      <c r="I15" s="42"/>
      <c r="J15" s="29">
        <v>861222.65</v>
      </c>
      <c r="K15" s="29">
        <v>861222.65</v>
      </c>
      <c r="L15" s="29">
        <f>SUM(K15/J15*100)</f>
        <v>100</v>
      </c>
      <c r="M15" s="29"/>
      <c r="N15" s="29">
        <v>0</v>
      </c>
      <c r="O15" s="29">
        <v>0</v>
      </c>
      <c r="P15" s="29">
        <v>0</v>
      </c>
      <c r="Q15" s="29">
        <v>680000</v>
      </c>
      <c r="R15" s="29">
        <v>258314</v>
      </c>
      <c r="S15" s="59"/>
      <c r="T15" s="60"/>
      <c r="U15" s="54"/>
      <c r="V15" s="152">
        <v>258314</v>
      </c>
      <c r="W15" s="50">
        <f t="shared" ref="W15" si="5">SUM(V15/R15*100)</f>
        <v>100</v>
      </c>
      <c r="X15" s="152">
        <f t="shared" ref="X15:X20" si="6">SUM(V15/Q15*100)</f>
        <v>37.987352941176475</v>
      </c>
      <c r="Y15" s="157" t="s">
        <v>496</v>
      </c>
    </row>
    <row r="16" spans="1:25" ht="76.2" customHeight="1" x14ac:dyDescent="0.3">
      <c r="A16" s="6"/>
      <c r="B16" s="5"/>
      <c r="C16" s="7"/>
      <c r="D16" s="7"/>
      <c r="E16" s="5"/>
      <c r="F16" s="63" t="s">
        <v>42</v>
      </c>
      <c r="G16" s="82" t="s">
        <v>23</v>
      </c>
      <c r="H16" s="82" t="s">
        <v>85</v>
      </c>
      <c r="I16" s="82"/>
      <c r="J16" s="83">
        <v>41851903.600000001</v>
      </c>
      <c r="K16" s="83">
        <v>38616565.729999997</v>
      </c>
      <c r="L16" s="83">
        <f>SUM(K16/J16*100)</f>
        <v>92.26955624068674</v>
      </c>
      <c r="M16" s="83"/>
      <c r="N16" s="83">
        <v>0</v>
      </c>
      <c r="O16" s="83">
        <v>0</v>
      </c>
      <c r="P16" s="84">
        <v>0</v>
      </c>
      <c r="Q16" s="83">
        <v>49550322</v>
      </c>
      <c r="R16" s="83">
        <v>50943779.969999999</v>
      </c>
      <c r="S16" s="158"/>
      <c r="T16" s="159"/>
      <c r="U16" s="103"/>
      <c r="V16" s="101">
        <v>50936430.140000001</v>
      </c>
      <c r="W16" s="85">
        <f>SUM(V16/R16*100)</f>
        <v>99.985572664603367</v>
      </c>
      <c r="X16" s="101">
        <f t="shared" si="6"/>
        <v>102.79737463663707</v>
      </c>
      <c r="Y16" s="157" t="s">
        <v>497</v>
      </c>
    </row>
    <row r="17" spans="1:25" ht="22.8" hidden="1" customHeight="1" x14ac:dyDescent="0.3">
      <c r="A17" s="6"/>
      <c r="B17" s="5"/>
      <c r="C17" s="7"/>
      <c r="D17" s="7"/>
      <c r="E17" s="5"/>
      <c r="F17" s="19" t="s">
        <v>64</v>
      </c>
      <c r="G17" s="24" t="s">
        <v>23</v>
      </c>
      <c r="H17" s="24" t="s">
        <v>253</v>
      </c>
      <c r="I17" s="24"/>
      <c r="J17" s="29">
        <v>0</v>
      </c>
      <c r="K17" s="29">
        <v>0</v>
      </c>
      <c r="L17" s="29">
        <v>0</v>
      </c>
      <c r="M17" s="29"/>
      <c r="N17" s="29">
        <v>11973317.4</v>
      </c>
      <c r="O17" s="29">
        <v>8928977.0700000003</v>
      </c>
      <c r="P17" s="29">
        <f t="shared" ref="P17:P24" si="7">SUM(O17/N17*100)</f>
        <v>74.573961181384874</v>
      </c>
      <c r="Q17" s="29"/>
      <c r="R17" s="29"/>
      <c r="S17" s="59"/>
      <c r="T17" s="60"/>
      <c r="U17" s="54"/>
      <c r="V17" s="152"/>
      <c r="W17" s="52" t="e">
        <f>SUM(V17/R17*100)</f>
        <v>#DIV/0!</v>
      </c>
      <c r="X17" s="152" t="e">
        <f t="shared" si="6"/>
        <v>#DIV/0!</v>
      </c>
      <c r="Y17" s="157"/>
    </row>
    <row r="18" spans="1:25" ht="28.2" hidden="1" customHeight="1" x14ac:dyDescent="0.3">
      <c r="A18" s="6"/>
      <c r="B18" s="5"/>
      <c r="C18" s="7"/>
      <c r="D18" s="7"/>
      <c r="E18" s="5"/>
      <c r="F18" s="19" t="s">
        <v>373</v>
      </c>
      <c r="G18" s="24" t="s">
        <v>23</v>
      </c>
      <c r="H18" s="24" t="s">
        <v>374</v>
      </c>
      <c r="I18" s="24"/>
      <c r="J18" s="29">
        <v>119733.17</v>
      </c>
      <c r="K18" s="29">
        <v>90191.69</v>
      </c>
      <c r="L18" s="29">
        <f>SUM(K18/J18*100)</f>
        <v>75.327238057757924</v>
      </c>
      <c r="M18" s="29"/>
      <c r="N18" s="29">
        <v>0</v>
      </c>
      <c r="O18" s="29">
        <v>0</v>
      </c>
      <c r="P18" s="29">
        <v>0</v>
      </c>
      <c r="Q18" s="29"/>
      <c r="R18" s="29"/>
      <c r="S18" s="59"/>
      <c r="T18" s="60"/>
      <c r="U18" s="54"/>
      <c r="V18" s="152"/>
      <c r="W18" s="50" t="e">
        <f t="shared" ref="W18:W42" si="8">SUM(V18/R18*100)</f>
        <v>#DIV/0!</v>
      </c>
      <c r="X18" s="152" t="e">
        <f t="shared" si="6"/>
        <v>#DIV/0!</v>
      </c>
      <c r="Y18" s="157"/>
    </row>
    <row r="19" spans="1:25" ht="37.799999999999997" customHeight="1" x14ac:dyDescent="0.3">
      <c r="A19" s="6"/>
      <c r="B19" s="5"/>
      <c r="C19" s="7"/>
      <c r="D19" s="7"/>
      <c r="E19" s="5"/>
      <c r="F19" s="19" t="s">
        <v>45</v>
      </c>
      <c r="G19" s="24" t="s">
        <v>23</v>
      </c>
      <c r="H19" s="24" t="s">
        <v>87</v>
      </c>
      <c r="I19" s="24"/>
      <c r="J19" s="29">
        <v>0</v>
      </c>
      <c r="K19" s="29">
        <v>0</v>
      </c>
      <c r="L19" s="29">
        <v>0</v>
      </c>
      <c r="M19" s="29"/>
      <c r="N19" s="29">
        <v>137884000</v>
      </c>
      <c r="O19" s="29">
        <v>137884000</v>
      </c>
      <c r="P19" s="29">
        <f t="shared" si="7"/>
        <v>100</v>
      </c>
      <c r="Q19" s="29">
        <v>129488968</v>
      </c>
      <c r="R19" s="29">
        <v>131354449</v>
      </c>
      <c r="S19" s="59"/>
      <c r="T19" s="60"/>
      <c r="U19" s="54"/>
      <c r="V19" s="152">
        <v>131354449</v>
      </c>
      <c r="W19" s="50">
        <f t="shared" si="8"/>
        <v>100</v>
      </c>
      <c r="X19" s="152">
        <f t="shared" si="6"/>
        <v>101.44064859641171</v>
      </c>
      <c r="Y19" s="157" t="s">
        <v>498</v>
      </c>
    </row>
    <row r="20" spans="1:25" ht="51" customHeight="1" x14ac:dyDescent="0.3">
      <c r="A20" s="6"/>
      <c r="B20" s="5"/>
      <c r="C20" s="7"/>
      <c r="D20" s="7"/>
      <c r="E20" s="5"/>
      <c r="F20" s="19" t="s">
        <v>419</v>
      </c>
      <c r="G20" s="24"/>
      <c r="H20" s="24" t="s">
        <v>254</v>
      </c>
      <c r="I20" s="24"/>
      <c r="J20" s="29">
        <v>0</v>
      </c>
      <c r="K20" s="29">
        <v>0</v>
      </c>
      <c r="L20" s="29">
        <v>0</v>
      </c>
      <c r="M20" s="29"/>
      <c r="N20" s="29">
        <v>10728811</v>
      </c>
      <c r="O20" s="29">
        <v>9513701.5</v>
      </c>
      <c r="P20" s="29">
        <f t="shared" si="7"/>
        <v>88.674332132423615</v>
      </c>
      <c r="Q20" s="29">
        <v>26416229</v>
      </c>
      <c r="R20" s="29">
        <v>10137900</v>
      </c>
      <c r="S20" s="59"/>
      <c r="T20" s="60"/>
      <c r="U20" s="54"/>
      <c r="V20" s="152">
        <v>8370933</v>
      </c>
      <c r="W20" s="50">
        <f t="shared" si="8"/>
        <v>82.570680318409146</v>
      </c>
      <c r="X20" s="152">
        <f t="shared" si="6"/>
        <v>31.68859945906738</v>
      </c>
      <c r="Y20" s="157" t="s">
        <v>499</v>
      </c>
    </row>
    <row r="21" spans="1:25" ht="43.2" customHeight="1" x14ac:dyDescent="0.3">
      <c r="A21" s="6"/>
      <c r="B21" s="5"/>
      <c r="C21" s="7"/>
      <c r="D21" s="7"/>
      <c r="E21" s="5"/>
      <c r="F21" s="19" t="s">
        <v>459</v>
      </c>
      <c r="G21" s="24"/>
      <c r="H21" s="24" t="s">
        <v>460</v>
      </c>
      <c r="I21" s="24"/>
      <c r="J21" s="74"/>
      <c r="K21" s="29"/>
      <c r="L21" s="29"/>
      <c r="M21" s="29"/>
      <c r="N21" s="74"/>
      <c r="O21" s="29"/>
      <c r="P21" s="29"/>
      <c r="Q21" s="29">
        <v>0</v>
      </c>
      <c r="R21" s="29">
        <v>4374720</v>
      </c>
      <c r="S21" s="59"/>
      <c r="T21" s="60"/>
      <c r="U21" s="54"/>
      <c r="V21" s="152">
        <v>3817233.36</v>
      </c>
      <c r="W21" s="50">
        <f t="shared" si="8"/>
        <v>87.256632653061217</v>
      </c>
      <c r="X21" s="152">
        <v>0</v>
      </c>
      <c r="Y21" s="157" t="s">
        <v>500</v>
      </c>
    </row>
    <row r="22" spans="1:25" ht="37.799999999999997" customHeight="1" x14ac:dyDescent="0.3">
      <c r="A22" s="6"/>
      <c r="B22" s="5"/>
      <c r="C22" s="7"/>
      <c r="D22" s="7"/>
      <c r="E22" s="5"/>
      <c r="F22" s="19" t="s">
        <v>457</v>
      </c>
      <c r="G22" s="24"/>
      <c r="H22" s="24" t="s">
        <v>458</v>
      </c>
      <c r="I22" s="24"/>
      <c r="J22" s="74"/>
      <c r="K22" s="29"/>
      <c r="L22" s="29"/>
      <c r="M22" s="29"/>
      <c r="N22" s="74"/>
      <c r="O22" s="29"/>
      <c r="P22" s="29"/>
      <c r="Q22" s="29">
        <v>0</v>
      </c>
      <c r="R22" s="29">
        <v>4088000</v>
      </c>
      <c r="S22" s="59"/>
      <c r="T22" s="60"/>
      <c r="U22" s="54"/>
      <c r="V22" s="152">
        <v>2402710.7999999998</v>
      </c>
      <c r="W22" s="50">
        <f t="shared" si="8"/>
        <v>58.77472602739725</v>
      </c>
      <c r="X22" s="152">
        <v>0</v>
      </c>
      <c r="Y22" s="157" t="s">
        <v>500</v>
      </c>
    </row>
    <row r="23" spans="1:25" ht="46.2" customHeight="1" x14ac:dyDescent="0.3">
      <c r="A23" s="6"/>
      <c r="B23" s="5"/>
      <c r="C23" s="7"/>
      <c r="D23" s="7"/>
      <c r="E23" s="5"/>
      <c r="F23" s="23" t="s">
        <v>420</v>
      </c>
      <c r="G23" s="41"/>
      <c r="H23" s="41" t="s">
        <v>421</v>
      </c>
      <c r="I23" s="26">
        <v>6078</v>
      </c>
      <c r="J23" s="23" t="s">
        <v>420</v>
      </c>
      <c r="K23" s="41"/>
      <c r="L23" s="41" t="s">
        <v>421</v>
      </c>
      <c r="M23" s="26">
        <v>6078</v>
      </c>
      <c r="N23" s="23" t="s">
        <v>420</v>
      </c>
      <c r="O23" s="41"/>
      <c r="P23" s="41" t="s">
        <v>421</v>
      </c>
      <c r="Q23" s="26">
        <v>607799</v>
      </c>
      <c r="R23" s="26">
        <v>607799</v>
      </c>
      <c r="S23" s="160"/>
      <c r="T23" s="161"/>
      <c r="U23" s="55"/>
      <c r="V23" s="39">
        <v>607799</v>
      </c>
      <c r="W23" s="40">
        <f t="shared" ref="W23" si="9">SUM(V23/R23*100)</f>
        <v>100</v>
      </c>
      <c r="X23" s="152">
        <f>SUM(V23/Q23*100)</f>
        <v>100</v>
      </c>
      <c r="Y23" s="157"/>
    </row>
    <row r="24" spans="1:25" ht="42.6" customHeight="1" x14ac:dyDescent="0.3">
      <c r="A24" s="6"/>
      <c r="B24" s="5"/>
      <c r="C24" s="7"/>
      <c r="D24" s="7"/>
      <c r="E24" s="5"/>
      <c r="F24" s="17" t="s">
        <v>260</v>
      </c>
      <c r="G24" s="24" t="s">
        <v>23</v>
      </c>
      <c r="H24" s="41" t="s">
        <v>88</v>
      </c>
      <c r="I24" s="41"/>
      <c r="J24" s="26">
        <f>SUM(J25,J27)</f>
        <v>15910943.880000001</v>
      </c>
      <c r="K24" s="26">
        <f>SUM(K25,K27)</f>
        <v>15910943.880000001</v>
      </c>
      <c r="L24" s="26">
        <f t="shared" ref="L24:L28" si="10">SUM(K24/J24*100)</f>
        <v>100</v>
      </c>
      <c r="M24" s="26"/>
      <c r="N24" s="26">
        <f>SUM(N25,N27)</f>
        <v>1893058</v>
      </c>
      <c r="O24" s="26">
        <f>SUM(O25,O27)</f>
        <v>1803749.25</v>
      </c>
      <c r="P24" s="26">
        <f t="shared" si="7"/>
        <v>95.282302496806764</v>
      </c>
      <c r="Q24" s="26">
        <f>SUM(Q25+Q27)</f>
        <v>17894058</v>
      </c>
      <c r="R24" s="26">
        <f>SUM(R25+R27)</f>
        <v>20041641</v>
      </c>
      <c r="S24" s="59"/>
      <c r="T24" s="60"/>
      <c r="U24" s="54"/>
      <c r="V24" s="26">
        <f>SUM(V25+V27)</f>
        <v>20041641</v>
      </c>
      <c r="W24" s="40">
        <f t="shared" si="8"/>
        <v>100</v>
      </c>
      <c r="X24" s="152">
        <f>SUM(V24/Q24*100)</f>
        <v>112.00165440393677</v>
      </c>
      <c r="Y24" s="157"/>
    </row>
    <row r="25" spans="1:25" ht="43.8" customHeight="1" x14ac:dyDescent="0.3">
      <c r="A25" s="6"/>
      <c r="B25" s="5"/>
      <c r="C25" s="7"/>
      <c r="D25" s="7"/>
      <c r="E25" s="5"/>
      <c r="F25" s="86" t="s">
        <v>137</v>
      </c>
      <c r="G25" s="82"/>
      <c r="H25" s="82" t="s">
        <v>89</v>
      </c>
      <c r="I25" s="82"/>
      <c r="J25" s="83">
        <f>SUM(J26:J26)</f>
        <v>14812501.390000001</v>
      </c>
      <c r="K25" s="83">
        <f>SUM(K26:K26)</f>
        <v>14812501.390000001</v>
      </c>
      <c r="L25" s="83">
        <f t="shared" si="10"/>
        <v>100</v>
      </c>
      <c r="M25" s="83"/>
      <c r="N25" s="83">
        <f>SUM(N26:N26)</f>
        <v>0</v>
      </c>
      <c r="O25" s="83">
        <v>0</v>
      </c>
      <c r="P25" s="84">
        <v>0</v>
      </c>
      <c r="Q25" s="83">
        <f>SUM(Q26)</f>
        <v>14902000</v>
      </c>
      <c r="R25" s="83">
        <f>SUM(R26)</f>
        <v>18377362.68</v>
      </c>
      <c r="S25" s="158"/>
      <c r="T25" s="159"/>
      <c r="U25" s="103"/>
      <c r="V25" s="101">
        <f>SUM(V26)</f>
        <v>18377362.68</v>
      </c>
      <c r="W25" s="85">
        <f t="shared" si="8"/>
        <v>100</v>
      </c>
      <c r="X25" s="101">
        <f>SUM(V25/Q25*100)</f>
        <v>123.32145134881223</v>
      </c>
      <c r="Y25" s="80"/>
    </row>
    <row r="26" spans="1:25" ht="45" customHeight="1" x14ac:dyDescent="0.3">
      <c r="A26" s="6"/>
      <c r="B26" s="5"/>
      <c r="C26" s="7"/>
      <c r="D26" s="7"/>
      <c r="E26" s="5"/>
      <c r="F26" s="63" t="s">
        <v>42</v>
      </c>
      <c r="G26" s="82" t="s">
        <v>23</v>
      </c>
      <c r="H26" s="82" t="s">
        <v>90</v>
      </c>
      <c r="I26" s="82"/>
      <c r="J26" s="83">
        <v>14812501.390000001</v>
      </c>
      <c r="K26" s="83">
        <v>14812501.390000001</v>
      </c>
      <c r="L26" s="83">
        <f t="shared" si="10"/>
        <v>100</v>
      </c>
      <c r="M26" s="83"/>
      <c r="N26" s="83">
        <v>0</v>
      </c>
      <c r="O26" s="83">
        <v>0</v>
      </c>
      <c r="P26" s="84">
        <v>0</v>
      </c>
      <c r="Q26" s="83">
        <v>14902000</v>
      </c>
      <c r="R26" s="83">
        <v>18377362.68</v>
      </c>
      <c r="S26" s="158"/>
      <c r="T26" s="159"/>
      <c r="U26" s="103"/>
      <c r="V26" s="101">
        <v>18377362.68</v>
      </c>
      <c r="W26" s="85">
        <f t="shared" si="8"/>
        <v>100</v>
      </c>
      <c r="X26" s="101">
        <f>SUM(V26/Q26*100)</f>
        <v>123.32145134881223</v>
      </c>
      <c r="Y26" s="80" t="s">
        <v>398</v>
      </c>
    </row>
    <row r="27" spans="1:25" ht="28.2" customHeight="1" x14ac:dyDescent="0.3">
      <c r="A27" s="6"/>
      <c r="B27" s="5"/>
      <c r="C27" s="7"/>
      <c r="D27" s="7"/>
      <c r="E27" s="5"/>
      <c r="F27" s="88" t="s">
        <v>138</v>
      </c>
      <c r="G27" s="82" t="s">
        <v>23</v>
      </c>
      <c r="H27" s="82" t="s">
        <v>91</v>
      </c>
      <c r="I27" s="82"/>
      <c r="J27" s="83">
        <f>SUM(J28:J29)</f>
        <v>1098442.49</v>
      </c>
      <c r="K27" s="83">
        <f>SUM(K28)</f>
        <v>1098442.49</v>
      </c>
      <c r="L27" s="83">
        <f t="shared" si="10"/>
        <v>100</v>
      </c>
      <c r="M27" s="83"/>
      <c r="N27" s="83">
        <f>SUM(N28:N29)</f>
        <v>1893058</v>
      </c>
      <c r="O27" s="83">
        <f>SUM(O28:O29)</f>
        <v>1803749.25</v>
      </c>
      <c r="P27" s="83">
        <f>SUM(O27/N27*100)</f>
        <v>95.282302496806764</v>
      </c>
      <c r="Q27" s="83">
        <v>2992058</v>
      </c>
      <c r="R27" s="83">
        <f>SUM(R28:R29)</f>
        <v>1664278.32</v>
      </c>
      <c r="S27" s="158"/>
      <c r="T27" s="159"/>
      <c r="U27" s="103"/>
      <c r="V27" s="101">
        <f>SUM(V28:V29)</f>
        <v>1664278.32</v>
      </c>
      <c r="W27" s="85">
        <f t="shared" si="8"/>
        <v>100</v>
      </c>
      <c r="X27" s="101">
        <f>SUM(V27/Q27*100)</f>
        <v>55.623197143905635</v>
      </c>
      <c r="Y27" s="80"/>
    </row>
    <row r="28" spans="1:25" ht="45.6" customHeight="1" x14ac:dyDescent="0.3">
      <c r="A28" s="6"/>
      <c r="B28" s="5"/>
      <c r="C28" s="7"/>
      <c r="D28" s="7"/>
      <c r="E28" s="5"/>
      <c r="F28" s="63" t="s">
        <v>46</v>
      </c>
      <c r="G28" s="82"/>
      <c r="H28" s="82" t="s">
        <v>93</v>
      </c>
      <c r="I28" s="82"/>
      <c r="J28" s="83">
        <v>1098442.49</v>
      </c>
      <c r="K28" s="83">
        <v>1098442.49</v>
      </c>
      <c r="L28" s="83">
        <f t="shared" si="10"/>
        <v>100</v>
      </c>
      <c r="M28" s="83"/>
      <c r="N28" s="83">
        <v>0</v>
      </c>
      <c r="O28" s="83">
        <v>0</v>
      </c>
      <c r="P28" s="83">
        <v>0</v>
      </c>
      <c r="Q28" s="83">
        <v>1099000</v>
      </c>
      <c r="R28" s="83">
        <v>1144293.8700000001</v>
      </c>
      <c r="S28" s="158"/>
      <c r="T28" s="159"/>
      <c r="U28" s="103"/>
      <c r="V28" s="101">
        <v>1144293.8700000001</v>
      </c>
      <c r="W28" s="85">
        <f t="shared" si="8"/>
        <v>100</v>
      </c>
      <c r="X28" s="101">
        <f t="shared" ref="X28:X29" si="11">SUM(V28/Q28*100)</f>
        <v>104.12137124658783</v>
      </c>
      <c r="Y28" s="80" t="s">
        <v>501</v>
      </c>
    </row>
    <row r="29" spans="1:25" ht="25.8" customHeight="1" x14ac:dyDescent="0.3">
      <c r="A29" s="6"/>
      <c r="B29" s="5"/>
      <c r="C29" s="7"/>
      <c r="D29" s="7"/>
      <c r="E29" s="5"/>
      <c r="F29" s="63" t="s">
        <v>207</v>
      </c>
      <c r="G29" s="82" t="s">
        <v>23</v>
      </c>
      <c r="H29" s="82" t="s">
        <v>92</v>
      </c>
      <c r="I29" s="82"/>
      <c r="J29" s="83">
        <v>0</v>
      </c>
      <c r="K29" s="83">
        <v>0</v>
      </c>
      <c r="L29" s="83">
        <v>0</v>
      </c>
      <c r="M29" s="83"/>
      <c r="N29" s="83">
        <v>1893058</v>
      </c>
      <c r="O29" s="83">
        <v>1803749.25</v>
      </c>
      <c r="P29" s="83">
        <f t="shared" ref="P29:P34" si="12">SUM(O29/N29*100)</f>
        <v>95.282302496806764</v>
      </c>
      <c r="Q29" s="83">
        <v>1893058</v>
      </c>
      <c r="R29" s="83">
        <v>519984.45</v>
      </c>
      <c r="S29" s="158"/>
      <c r="T29" s="159"/>
      <c r="U29" s="103"/>
      <c r="V29" s="101">
        <v>519984.45</v>
      </c>
      <c r="W29" s="85">
        <f t="shared" si="8"/>
        <v>100</v>
      </c>
      <c r="X29" s="101">
        <f t="shared" si="11"/>
        <v>27.46796189023263</v>
      </c>
      <c r="Y29" s="80" t="s">
        <v>502</v>
      </c>
    </row>
    <row r="30" spans="1:25" ht="25.8" customHeight="1" x14ac:dyDescent="0.3">
      <c r="A30" s="6"/>
      <c r="B30" s="5"/>
      <c r="C30" s="7"/>
      <c r="D30" s="7"/>
      <c r="E30" s="5"/>
      <c r="F30" s="89" t="s">
        <v>139</v>
      </c>
      <c r="G30" s="82" t="s">
        <v>23</v>
      </c>
      <c r="H30" s="90" t="s">
        <v>77</v>
      </c>
      <c r="I30" s="90"/>
      <c r="J30" s="84">
        <f>SUM(J31)</f>
        <v>14236734</v>
      </c>
      <c r="K30" s="84">
        <f>SUM(K31)</f>
        <v>14236734</v>
      </c>
      <c r="L30" s="84">
        <f t="shared" ref="L30:L42" si="13">SUM(K30/J30*100)</f>
        <v>100</v>
      </c>
      <c r="M30" s="84"/>
      <c r="N30" s="83">
        <v>0</v>
      </c>
      <c r="O30" s="83">
        <v>0</v>
      </c>
      <c r="P30" s="84">
        <v>0</v>
      </c>
      <c r="Q30" s="84">
        <f>SUM(Q31)</f>
        <v>14052000</v>
      </c>
      <c r="R30" s="84">
        <f>SUM(R31)</f>
        <v>14802916.77</v>
      </c>
      <c r="S30" s="91"/>
      <c r="T30" s="92"/>
      <c r="U30" s="93"/>
      <c r="V30" s="94">
        <f>SUM(V31)</f>
        <v>14802916.77</v>
      </c>
      <c r="W30" s="85">
        <f t="shared" si="8"/>
        <v>100</v>
      </c>
      <c r="X30" s="101">
        <f>SUM(V30/Q30*100)</f>
        <v>105.34384265584971</v>
      </c>
      <c r="Y30" s="162" t="s">
        <v>503</v>
      </c>
    </row>
    <row r="31" spans="1:25" ht="43.8" customHeight="1" x14ac:dyDescent="0.3">
      <c r="A31" s="6"/>
      <c r="B31" s="5">
        <v>980</v>
      </c>
      <c r="C31" s="7" t="s">
        <v>7</v>
      </c>
      <c r="D31" s="7"/>
      <c r="E31" s="5"/>
      <c r="F31" s="63" t="s">
        <v>42</v>
      </c>
      <c r="G31" s="82" t="s">
        <v>23</v>
      </c>
      <c r="H31" s="95" t="s">
        <v>278</v>
      </c>
      <c r="I31" s="95"/>
      <c r="J31" s="83">
        <v>14236734</v>
      </c>
      <c r="K31" s="83">
        <v>14236734</v>
      </c>
      <c r="L31" s="83">
        <f t="shared" si="13"/>
        <v>100</v>
      </c>
      <c r="M31" s="83"/>
      <c r="N31" s="83">
        <v>0</v>
      </c>
      <c r="O31" s="83">
        <v>0</v>
      </c>
      <c r="P31" s="84">
        <v>0</v>
      </c>
      <c r="Q31" s="83">
        <v>14052000</v>
      </c>
      <c r="R31" s="83">
        <v>14802916.77</v>
      </c>
      <c r="S31" s="158"/>
      <c r="T31" s="159"/>
      <c r="U31" s="103"/>
      <c r="V31" s="101">
        <v>14802916.77</v>
      </c>
      <c r="W31" s="85">
        <f t="shared" si="8"/>
        <v>100</v>
      </c>
      <c r="X31" s="101">
        <f>SUM(V31/Q31*100)</f>
        <v>105.34384265584971</v>
      </c>
      <c r="Y31" s="163"/>
    </row>
    <row r="32" spans="1:25" ht="43.8" customHeight="1" x14ac:dyDescent="0.3">
      <c r="A32" s="6"/>
      <c r="B32" s="5"/>
      <c r="C32" s="7"/>
      <c r="D32" s="7"/>
      <c r="E32" s="5"/>
      <c r="F32" s="89" t="s">
        <v>402</v>
      </c>
      <c r="G32" s="95"/>
      <c r="H32" s="90" t="s">
        <v>403</v>
      </c>
      <c r="I32" s="95"/>
      <c r="J32" s="83"/>
      <c r="K32" s="83"/>
      <c r="L32" s="83"/>
      <c r="M32" s="83"/>
      <c r="N32" s="83"/>
      <c r="O32" s="83"/>
      <c r="P32" s="84"/>
      <c r="Q32" s="84">
        <f>SUM(Q33)</f>
        <v>1600000</v>
      </c>
      <c r="R32" s="84">
        <f>SUM(R33)</f>
        <v>1598980.02</v>
      </c>
      <c r="S32" s="158"/>
      <c r="T32" s="159"/>
      <c r="U32" s="103"/>
      <c r="V32" s="84">
        <f>SUM(V33)</f>
        <v>1403160.04</v>
      </c>
      <c r="W32" s="85">
        <f t="shared" si="8"/>
        <v>87.753444223774608</v>
      </c>
      <c r="X32" s="101">
        <f t="shared" ref="X32:X33" si="14">SUM(V32/Q32*100)</f>
        <v>87.697502499999999</v>
      </c>
      <c r="Y32" s="164"/>
    </row>
    <row r="33" spans="1:25" ht="51.6" customHeight="1" x14ac:dyDescent="0.3">
      <c r="A33" s="6"/>
      <c r="B33" s="5"/>
      <c r="C33" s="7"/>
      <c r="D33" s="7"/>
      <c r="E33" s="5"/>
      <c r="F33" s="63" t="s">
        <v>404</v>
      </c>
      <c r="G33" s="95"/>
      <c r="H33" s="95" t="s">
        <v>405</v>
      </c>
      <c r="I33" s="95"/>
      <c r="J33" s="83"/>
      <c r="K33" s="83"/>
      <c r="L33" s="83"/>
      <c r="M33" s="83"/>
      <c r="N33" s="83"/>
      <c r="O33" s="83"/>
      <c r="P33" s="84"/>
      <c r="Q33" s="83">
        <v>1600000</v>
      </c>
      <c r="R33" s="83">
        <v>1598980.02</v>
      </c>
      <c r="S33" s="158"/>
      <c r="T33" s="159"/>
      <c r="U33" s="103"/>
      <c r="V33" s="101">
        <v>1403160.04</v>
      </c>
      <c r="W33" s="85">
        <f t="shared" si="8"/>
        <v>87.753444223774608</v>
      </c>
      <c r="X33" s="101">
        <f t="shared" si="14"/>
        <v>87.697502499999999</v>
      </c>
      <c r="Y33" s="165" t="s">
        <v>504</v>
      </c>
    </row>
    <row r="34" spans="1:25" ht="25.8" customHeight="1" x14ac:dyDescent="0.3">
      <c r="A34" s="9" t="s">
        <v>9</v>
      </c>
      <c r="B34" s="7"/>
      <c r="C34" s="7"/>
      <c r="D34" s="7"/>
      <c r="E34" s="7"/>
      <c r="F34" s="96" t="s">
        <v>261</v>
      </c>
      <c r="G34" s="90" t="s">
        <v>38</v>
      </c>
      <c r="H34" s="90" t="s">
        <v>94</v>
      </c>
      <c r="I34" s="90"/>
      <c r="J34" s="84" t="e">
        <f>SUM(J35,J38,#REF!,J44)</f>
        <v>#REF!</v>
      </c>
      <c r="K34" s="84" t="e">
        <f>SUM(K35,K38,#REF!)</f>
        <v>#REF!</v>
      </c>
      <c r="L34" s="84" t="e">
        <f t="shared" si="13"/>
        <v>#REF!</v>
      </c>
      <c r="M34" s="84"/>
      <c r="N34" s="84" t="e">
        <f>SUM(N35,N38,#REF!)</f>
        <v>#REF!</v>
      </c>
      <c r="O34" s="84" t="e">
        <f>SUM(O35,O38,#REF!)</f>
        <v>#REF!</v>
      </c>
      <c r="P34" s="84" t="e">
        <f t="shared" si="12"/>
        <v>#REF!</v>
      </c>
      <c r="Q34" s="84">
        <f>SUM(Q35+Q38+Q43+Q46+Q49+Q51+Q53)</f>
        <v>78654913</v>
      </c>
      <c r="R34" s="84">
        <f>SUM(R35+R38+R43+R46+R49+R51+R53)</f>
        <v>86843375.00999999</v>
      </c>
      <c r="S34" s="91"/>
      <c r="T34" s="92"/>
      <c r="U34" s="93"/>
      <c r="V34" s="84">
        <f>SUM(V35+V38+V43+V46+V49+V51+V53)</f>
        <v>75291700.49000001</v>
      </c>
      <c r="W34" s="114">
        <f t="shared" si="8"/>
        <v>86.698266253850903</v>
      </c>
      <c r="X34" s="101">
        <f t="shared" ref="X34:X44" si="15">SUM(V34/Q34*100)</f>
        <v>95.724090992256265</v>
      </c>
      <c r="Y34" s="80"/>
    </row>
    <row r="35" spans="1:25" ht="15" customHeight="1" x14ac:dyDescent="0.3">
      <c r="A35" s="9"/>
      <c r="B35" s="7"/>
      <c r="C35" s="7"/>
      <c r="D35" s="7"/>
      <c r="E35" s="7"/>
      <c r="F35" s="97" t="s">
        <v>279</v>
      </c>
      <c r="G35" s="90"/>
      <c r="H35" s="90" t="s">
        <v>95</v>
      </c>
      <c r="I35" s="90"/>
      <c r="J35" s="84">
        <f>SUM(J36)</f>
        <v>30000</v>
      </c>
      <c r="K35" s="84">
        <f>SUM(K36)</f>
        <v>30000</v>
      </c>
      <c r="L35" s="84">
        <f t="shared" si="13"/>
        <v>100</v>
      </c>
      <c r="M35" s="84"/>
      <c r="N35" s="84">
        <v>0</v>
      </c>
      <c r="O35" s="84">
        <v>0</v>
      </c>
      <c r="P35" s="84">
        <v>0</v>
      </c>
      <c r="Q35" s="84">
        <f>SUM(Q36)</f>
        <v>30000</v>
      </c>
      <c r="R35" s="84">
        <f t="shared" ref="R35:R37" si="16">SUM(J35,N35)</f>
        <v>30000</v>
      </c>
      <c r="S35" s="158"/>
      <c r="T35" s="159"/>
      <c r="U35" s="103"/>
      <c r="V35" s="94">
        <f t="shared" ref="V35:V37" si="17">SUM(K35,O35)</f>
        <v>30000</v>
      </c>
      <c r="W35" s="114">
        <f t="shared" si="8"/>
        <v>100</v>
      </c>
      <c r="X35" s="101">
        <f t="shared" si="15"/>
        <v>100</v>
      </c>
      <c r="Y35" s="166"/>
    </row>
    <row r="36" spans="1:25" ht="39.6" customHeight="1" x14ac:dyDescent="0.3">
      <c r="A36" s="9"/>
      <c r="B36" s="7"/>
      <c r="C36" s="7"/>
      <c r="D36" s="7"/>
      <c r="E36" s="7"/>
      <c r="F36" s="98" t="s">
        <v>140</v>
      </c>
      <c r="G36" s="90"/>
      <c r="H36" s="90" t="s">
        <v>96</v>
      </c>
      <c r="I36" s="90"/>
      <c r="J36" s="83">
        <f>SUM(J37)</f>
        <v>30000</v>
      </c>
      <c r="K36" s="83">
        <f>SUM(K37)</f>
        <v>30000</v>
      </c>
      <c r="L36" s="83">
        <f t="shared" si="13"/>
        <v>100</v>
      </c>
      <c r="M36" s="83"/>
      <c r="N36" s="84">
        <v>0</v>
      </c>
      <c r="O36" s="84">
        <v>0</v>
      </c>
      <c r="P36" s="84">
        <v>0</v>
      </c>
      <c r="Q36" s="83">
        <v>30000</v>
      </c>
      <c r="R36" s="83">
        <f t="shared" si="16"/>
        <v>30000</v>
      </c>
      <c r="S36" s="158"/>
      <c r="T36" s="159"/>
      <c r="U36" s="103"/>
      <c r="V36" s="101">
        <f t="shared" si="17"/>
        <v>30000</v>
      </c>
      <c r="W36" s="85">
        <f t="shared" si="8"/>
        <v>100</v>
      </c>
      <c r="X36" s="101">
        <f t="shared" si="15"/>
        <v>100</v>
      </c>
      <c r="Y36" s="80"/>
    </row>
    <row r="37" spans="1:25" ht="17.399999999999999" customHeight="1" x14ac:dyDescent="0.3">
      <c r="A37" s="9"/>
      <c r="B37" s="7"/>
      <c r="C37" s="7"/>
      <c r="D37" s="7"/>
      <c r="E37" s="7"/>
      <c r="F37" s="99" t="s">
        <v>48</v>
      </c>
      <c r="G37" s="90"/>
      <c r="H37" s="95" t="s">
        <v>141</v>
      </c>
      <c r="I37" s="95"/>
      <c r="J37" s="83">
        <v>30000</v>
      </c>
      <c r="K37" s="83">
        <v>30000</v>
      </c>
      <c r="L37" s="83">
        <f t="shared" si="13"/>
        <v>100</v>
      </c>
      <c r="M37" s="83"/>
      <c r="N37" s="84">
        <v>0</v>
      </c>
      <c r="O37" s="84">
        <v>0</v>
      </c>
      <c r="P37" s="84">
        <v>0</v>
      </c>
      <c r="Q37" s="83">
        <v>30000</v>
      </c>
      <c r="R37" s="83">
        <f t="shared" si="16"/>
        <v>30000</v>
      </c>
      <c r="S37" s="158"/>
      <c r="T37" s="159"/>
      <c r="U37" s="103"/>
      <c r="V37" s="101">
        <f t="shared" si="17"/>
        <v>30000</v>
      </c>
      <c r="W37" s="85">
        <f t="shared" si="8"/>
        <v>100</v>
      </c>
      <c r="X37" s="101">
        <f t="shared" si="15"/>
        <v>100</v>
      </c>
      <c r="Y37" s="80"/>
    </row>
    <row r="38" spans="1:25" ht="28.8" customHeight="1" x14ac:dyDescent="0.3">
      <c r="A38" s="9"/>
      <c r="B38" s="7"/>
      <c r="C38" s="7"/>
      <c r="D38" s="7"/>
      <c r="E38" s="7"/>
      <c r="F38" s="22" t="s">
        <v>262</v>
      </c>
      <c r="G38" s="90"/>
      <c r="H38" s="90" t="s">
        <v>97</v>
      </c>
      <c r="I38" s="90"/>
      <c r="J38" s="84">
        <f>SUM(J39,J41)</f>
        <v>2415026.2400000002</v>
      </c>
      <c r="K38" s="84">
        <f>SUM(K39,K41)</f>
        <v>2415026.2400000002</v>
      </c>
      <c r="L38" s="84">
        <f t="shared" si="13"/>
        <v>100</v>
      </c>
      <c r="M38" s="84"/>
      <c r="N38" s="84">
        <v>0</v>
      </c>
      <c r="O38" s="84">
        <v>0</v>
      </c>
      <c r="P38" s="83">
        <v>0</v>
      </c>
      <c r="Q38" s="84">
        <f>SUM(Q39+Q41)</f>
        <v>2460000</v>
      </c>
      <c r="R38" s="84">
        <f>SUM(R39+R41)</f>
        <v>2629977.4300000002</v>
      </c>
      <c r="S38" s="158"/>
      <c r="T38" s="159"/>
      <c r="U38" s="103"/>
      <c r="V38" s="84">
        <f>SUM(V39+V41)</f>
        <v>2629977.4300000002</v>
      </c>
      <c r="W38" s="114">
        <f t="shared" si="8"/>
        <v>100</v>
      </c>
      <c r="X38" s="101">
        <f t="shared" si="15"/>
        <v>106.90965162601627</v>
      </c>
      <c r="Y38" s="80"/>
    </row>
    <row r="39" spans="1:25" ht="19.2" customHeight="1" x14ac:dyDescent="0.3">
      <c r="A39" s="9"/>
      <c r="B39" s="7"/>
      <c r="C39" s="7"/>
      <c r="D39" s="7"/>
      <c r="E39" s="7"/>
      <c r="F39" s="86" t="s">
        <v>146</v>
      </c>
      <c r="G39" s="90"/>
      <c r="H39" s="90" t="s">
        <v>142</v>
      </c>
      <c r="I39" s="90"/>
      <c r="J39" s="83">
        <f>SUM(J40)</f>
        <v>2351526.2400000002</v>
      </c>
      <c r="K39" s="83">
        <f>SUM(K40)</f>
        <v>2351526.2400000002</v>
      </c>
      <c r="L39" s="83">
        <f t="shared" si="13"/>
        <v>100</v>
      </c>
      <c r="M39" s="83"/>
      <c r="N39" s="83">
        <v>0</v>
      </c>
      <c r="O39" s="83">
        <v>0</v>
      </c>
      <c r="P39" s="84">
        <v>0</v>
      </c>
      <c r="Q39" s="83">
        <v>2360000</v>
      </c>
      <c r="R39" s="83">
        <f>SUM(R40)</f>
        <v>2529977.4300000002</v>
      </c>
      <c r="S39" s="158"/>
      <c r="T39" s="159"/>
      <c r="U39" s="103"/>
      <c r="V39" s="101">
        <f>SUM(V40)</f>
        <v>2529977.4300000002</v>
      </c>
      <c r="W39" s="85">
        <f t="shared" si="8"/>
        <v>100</v>
      </c>
      <c r="X39" s="101">
        <f t="shared" si="15"/>
        <v>107.20243347457628</v>
      </c>
      <c r="Y39" s="167" t="s">
        <v>506</v>
      </c>
    </row>
    <row r="40" spans="1:25" ht="18.600000000000001" customHeight="1" x14ac:dyDescent="0.3">
      <c r="A40" s="9"/>
      <c r="B40" s="7"/>
      <c r="C40" s="7"/>
      <c r="D40" s="7"/>
      <c r="E40" s="7"/>
      <c r="F40" s="20" t="s">
        <v>47</v>
      </c>
      <c r="G40" s="90"/>
      <c r="H40" s="95" t="s">
        <v>143</v>
      </c>
      <c r="I40" s="95"/>
      <c r="J40" s="83">
        <v>2351526.2400000002</v>
      </c>
      <c r="K40" s="83">
        <v>2351526.2400000002</v>
      </c>
      <c r="L40" s="83">
        <f t="shared" si="13"/>
        <v>100</v>
      </c>
      <c r="M40" s="83"/>
      <c r="N40" s="83">
        <v>0</v>
      </c>
      <c r="O40" s="83">
        <v>0</v>
      </c>
      <c r="P40" s="84">
        <v>0</v>
      </c>
      <c r="Q40" s="83">
        <v>2360000</v>
      </c>
      <c r="R40" s="83">
        <v>2529977.4300000002</v>
      </c>
      <c r="S40" s="158"/>
      <c r="T40" s="159"/>
      <c r="U40" s="103"/>
      <c r="V40" s="101">
        <v>2529977.4300000002</v>
      </c>
      <c r="W40" s="85">
        <f t="shared" si="8"/>
        <v>100</v>
      </c>
      <c r="X40" s="101">
        <f t="shared" si="15"/>
        <v>107.20243347457628</v>
      </c>
      <c r="Y40" s="168"/>
    </row>
    <row r="41" spans="1:25" ht="31.2" customHeight="1" x14ac:dyDescent="0.3">
      <c r="A41" s="9"/>
      <c r="B41" s="7"/>
      <c r="C41" s="7"/>
      <c r="D41" s="7"/>
      <c r="E41" s="7"/>
      <c r="F41" s="30" t="s">
        <v>147</v>
      </c>
      <c r="G41" s="90"/>
      <c r="H41" s="90" t="s">
        <v>144</v>
      </c>
      <c r="I41" s="90"/>
      <c r="J41" s="84">
        <f>SUM(J42)</f>
        <v>63500</v>
      </c>
      <c r="K41" s="84">
        <f>SUM(K42)</f>
        <v>63500</v>
      </c>
      <c r="L41" s="84">
        <f t="shared" si="13"/>
        <v>100</v>
      </c>
      <c r="M41" s="84"/>
      <c r="N41" s="83">
        <v>0</v>
      </c>
      <c r="O41" s="83">
        <v>0</v>
      </c>
      <c r="P41" s="84">
        <v>0</v>
      </c>
      <c r="Q41" s="83">
        <v>100000</v>
      </c>
      <c r="R41" s="83">
        <f>SUM(R42)</f>
        <v>100000</v>
      </c>
      <c r="S41" s="158"/>
      <c r="T41" s="169"/>
      <c r="U41" s="137"/>
      <c r="V41" s="101">
        <f>SUM(V42)</f>
        <v>100000</v>
      </c>
      <c r="W41" s="85">
        <f t="shared" si="8"/>
        <v>100</v>
      </c>
      <c r="X41" s="101">
        <f t="shared" si="15"/>
        <v>100</v>
      </c>
      <c r="Y41" s="80"/>
    </row>
    <row r="42" spans="1:25" ht="18.600000000000001" customHeight="1" x14ac:dyDescent="0.3">
      <c r="A42" s="9"/>
      <c r="B42" s="7"/>
      <c r="C42" s="7"/>
      <c r="D42" s="7"/>
      <c r="E42" s="7"/>
      <c r="F42" s="99" t="s">
        <v>63</v>
      </c>
      <c r="G42" s="90"/>
      <c r="H42" s="95" t="s">
        <v>145</v>
      </c>
      <c r="I42" s="95"/>
      <c r="J42" s="83">
        <v>63500</v>
      </c>
      <c r="K42" s="83">
        <v>63500</v>
      </c>
      <c r="L42" s="83">
        <f t="shared" si="13"/>
        <v>100</v>
      </c>
      <c r="M42" s="83"/>
      <c r="N42" s="83">
        <v>0</v>
      </c>
      <c r="O42" s="83">
        <v>0</v>
      </c>
      <c r="P42" s="84">
        <v>0</v>
      </c>
      <c r="Q42" s="83">
        <v>100000</v>
      </c>
      <c r="R42" s="83">
        <v>100000</v>
      </c>
      <c r="S42" s="158"/>
      <c r="T42" s="159"/>
      <c r="U42" s="103"/>
      <c r="V42" s="101">
        <v>100000</v>
      </c>
      <c r="W42" s="85">
        <f t="shared" si="8"/>
        <v>100</v>
      </c>
      <c r="X42" s="101">
        <f t="shared" si="15"/>
        <v>100</v>
      </c>
      <c r="Y42" s="80"/>
    </row>
    <row r="43" spans="1:25" ht="43.8" customHeight="1" x14ac:dyDescent="0.3">
      <c r="A43" s="8"/>
      <c r="B43" s="7"/>
      <c r="C43" s="7"/>
      <c r="D43" s="7"/>
      <c r="E43" s="7"/>
      <c r="F43" s="100" t="s">
        <v>408</v>
      </c>
      <c r="G43" s="95" t="s">
        <v>23</v>
      </c>
      <c r="H43" s="90" t="s">
        <v>98</v>
      </c>
      <c r="I43" s="95"/>
      <c r="J43" s="101">
        <v>0</v>
      </c>
      <c r="K43" s="101">
        <v>0</v>
      </c>
      <c r="L43" s="83">
        <v>0</v>
      </c>
      <c r="M43" s="83"/>
      <c r="N43" s="101">
        <v>2566000</v>
      </c>
      <c r="O43" s="101">
        <v>1464985.22</v>
      </c>
      <c r="P43" s="83">
        <f>SUM(O43/N43*100)</f>
        <v>57.09217537022603</v>
      </c>
      <c r="Q43" s="84">
        <f>SUM(Q44)</f>
        <v>20000</v>
      </c>
      <c r="R43" s="84">
        <f>SUM(R44)</f>
        <v>0</v>
      </c>
      <c r="S43" s="102"/>
      <c r="T43" s="103"/>
      <c r="U43" s="103"/>
      <c r="V43" s="84">
        <f>SUM(V44)</f>
        <v>0</v>
      </c>
      <c r="W43" s="85">
        <v>0</v>
      </c>
      <c r="X43" s="101">
        <f t="shared" si="15"/>
        <v>0</v>
      </c>
      <c r="Y43" s="80"/>
    </row>
    <row r="44" spans="1:25" ht="31.2" customHeight="1" x14ac:dyDescent="0.3">
      <c r="A44" s="8"/>
      <c r="B44" s="7"/>
      <c r="C44" s="7"/>
      <c r="D44" s="7"/>
      <c r="E44" s="7"/>
      <c r="F44" s="86" t="s">
        <v>280</v>
      </c>
      <c r="G44" s="95"/>
      <c r="H44" s="95" t="s">
        <v>407</v>
      </c>
      <c r="I44" s="90"/>
      <c r="J44" s="94">
        <f>SUM(J45)</f>
        <v>0</v>
      </c>
      <c r="K44" s="101">
        <v>0</v>
      </c>
      <c r="L44" s="83">
        <v>0</v>
      </c>
      <c r="M44" s="83"/>
      <c r="N44" s="101">
        <v>0</v>
      </c>
      <c r="O44" s="101">
        <v>0</v>
      </c>
      <c r="P44" s="83">
        <v>0</v>
      </c>
      <c r="Q44" s="83">
        <v>20000</v>
      </c>
      <c r="R44" s="84">
        <f>SUM(J44,N44)</f>
        <v>0</v>
      </c>
      <c r="S44" s="102"/>
      <c r="T44" s="103"/>
      <c r="U44" s="103"/>
      <c r="V44" s="101">
        <f>SUM(K44,O44)</f>
        <v>0</v>
      </c>
      <c r="W44" s="85">
        <v>0</v>
      </c>
      <c r="X44" s="101">
        <f t="shared" si="15"/>
        <v>0</v>
      </c>
      <c r="Y44" s="80" t="s">
        <v>505</v>
      </c>
    </row>
    <row r="45" spans="1:25" ht="24" customHeight="1" x14ac:dyDescent="0.3">
      <c r="A45" s="8"/>
      <c r="B45" s="7"/>
      <c r="C45" s="7"/>
      <c r="D45" s="7"/>
      <c r="E45" s="7"/>
      <c r="F45" s="99" t="s">
        <v>282</v>
      </c>
      <c r="G45" s="95"/>
      <c r="H45" s="95" t="s">
        <v>409</v>
      </c>
      <c r="I45" s="95"/>
      <c r="J45" s="101">
        <v>0</v>
      </c>
      <c r="K45" s="101">
        <v>0</v>
      </c>
      <c r="L45" s="83">
        <v>0</v>
      </c>
      <c r="M45" s="83"/>
      <c r="N45" s="101">
        <v>0</v>
      </c>
      <c r="O45" s="101">
        <v>0</v>
      </c>
      <c r="P45" s="83">
        <v>0</v>
      </c>
      <c r="Q45" s="83">
        <v>20000</v>
      </c>
      <c r="R45" s="83">
        <f>SUM(J45,N45)</f>
        <v>0</v>
      </c>
      <c r="S45" s="102"/>
      <c r="T45" s="103"/>
      <c r="U45" s="103"/>
      <c r="V45" s="101">
        <f>SUM(K45,O45)</f>
        <v>0</v>
      </c>
      <c r="W45" s="85">
        <v>0</v>
      </c>
      <c r="X45" s="170"/>
      <c r="Y45" s="80"/>
    </row>
    <row r="46" spans="1:25" ht="60" customHeight="1" x14ac:dyDescent="0.3">
      <c r="A46" s="8"/>
      <c r="B46" s="7"/>
      <c r="C46" s="7"/>
      <c r="D46" s="7"/>
      <c r="E46" s="7"/>
      <c r="F46" s="97" t="s">
        <v>410</v>
      </c>
      <c r="G46" s="95"/>
      <c r="H46" s="90" t="s">
        <v>281</v>
      </c>
      <c r="I46" s="95"/>
      <c r="J46" s="101"/>
      <c r="K46" s="101"/>
      <c r="L46" s="83"/>
      <c r="M46" s="83"/>
      <c r="N46" s="101"/>
      <c r="O46" s="101"/>
      <c r="P46" s="83"/>
      <c r="Q46" s="84">
        <f>SUM(Q47)</f>
        <v>27773928</v>
      </c>
      <c r="R46" s="84">
        <f>SUM(R47:R48)</f>
        <v>38194457.239999995</v>
      </c>
      <c r="S46" s="102"/>
      <c r="T46" s="103"/>
      <c r="U46" s="103"/>
      <c r="V46" s="84">
        <f>SUM(V47:V48)</f>
        <v>27426208.449999999</v>
      </c>
      <c r="W46" s="85">
        <f t="shared" ref="W46:W54" si="18">SUM(V46/R46*100)</f>
        <v>71.806776249401167</v>
      </c>
      <c r="X46" s="101">
        <f t="shared" ref="X46:X54" si="19">SUM(V46/Q46*100)</f>
        <v>98.748036107820241</v>
      </c>
      <c r="Y46" s="80"/>
    </row>
    <row r="47" spans="1:25" ht="44.4" customHeight="1" x14ac:dyDescent="0.3">
      <c r="A47" s="8"/>
      <c r="B47" s="7"/>
      <c r="C47" s="7"/>
      <c r="D47" s="7"/>
      <c r="E47" s="7"/>
      <c r="F47" s="56" t="s">
        <v>411</v>
      </c>
      <c r="G47" s="95"/>
      <c r="H47" s="95" t="s">
        <v>416</v>
      </c>
      <c r="I47" s="95"/>
      <c r="J47" s="101"/>
      <c r="K47" s="101"/>
      <c r="L47" s="83"/>
      <c r="M47" s="83"/>
      <c r="N47" s="101"/>
      <c r="O47" s="101"/>
      <c r="P47" s="83"/>
      <c r="Q47" s="83">
        <v>27773928</v>
      </c>
      <c r="R47" s="83">
        <v>27033211.739999998</v>
      </c>
      <c r="S47" s="102"/>
      <c r="T47" s="103"/>
      <c r="U47" s="103"/>
      <c r="V47" s="101">
        <v>26625223.84</v>
      </c>
      <c r="W47" s="85">
        <f t="shared" si="18"/>
        <v>98.490790129105093</v>
      </c>
      <c r="X47" s="101">
        <f t="shared" si="19"/>
        <v>95.864091820213545</v>
      </c>
      <c r="Y47" s="80"/>
    </row>
    <row r="48" spans="1:25" ht="55.8" customHeight="1" x14ac:dyDescent="0.3">
      <c r="A48" s="8"/>
      <c r="B48" s="7"/>
      <c r="C48" s="7"/>
      <c r="D48" s="7"/>
      <c r="E48" s="7"/>
      <c r="F48" s="56" t="s">
        <v>411</v>
      </c>
      <c r="G48" s="95"/>
      <c r="H48" s="95" t="s">
        <v>461</v>
      </c>
      <c r="I48" s="95"/>
      <c r="J48" s="101"/>
      <c r="K48" s="101"/>
      <c r="L48" s="83"/>
      <c r="M48" s="83"/>
      <c r="N48" s="101"/>
      <c r="O48" s="101"/>
      <c r="P48" s="83"/>
      <c r="Q48" s="83">
        <v>0</v>
      </c>
      <c r="R48" s="83">
        <v>11161245.5</v>
      </c>
      <c r="S48" s="102"/>
      <c r="T48" s="103"/>
      <c r="U48" s="103"/>
      <c r="V48" s="101">
        <v>800984.61</v>
      </c>
      <c r="W48" s="85">
        <f t="shared" si="18"/>
        <v>7.1764805280916004</v>
      </c>
      <c r="X48" s="101">
        <v>0</v>
      </c>
      <c r="Y48" s="80" t="s">
        <v>507</v>
      </c>
    </row>
    <row r="49" spans="1:25" ht="42.6" customHeight="1" x14ac:dyDescent="0.3">
      <c r="A49" s="8"/>
      <c r="B49" s="7"/>
      <c r="C49" s="7"/>
      <c r="D49" s="7"/>
      <c r="E49" s="7"/>
      <c r="F49" s="64" t="s">
        <v>412</v>
      </c>
      <c r="G49" s="95"/>
      <c r="H49" s="90" t="s">
        <v>413</v>
      </c>
      <c r="I49" s="95"/>
      <c r="J49" s="101"/>
      <c r="K49" s="101"/>
      <c r="L49" s="83"/>
      <c r="M49" s="83"/>
      <c r="N49" s="101"/>
      <c r="O49" s="101"/>
      <c r="P49" s="83"/>
      <c r="Q49" s="84">
        <f>SUM(Q50)</f>
        <v>45567770</v>
      </c>
      <c r="R49" s="84">
        <f>SUM(R50)</f>
        <v>44480480</v>
      </c>
      <c r="S49" s="102"/>
      <c r="T49" s="103"/>
      <c r="U49" s="103"/>
      <c r="V49" s="84">
        <f>SUM(V50)</f>
        <v>43903432.840000004</v>
      </c>
      <c r="W49" s="85">
        <f t="shared" si="18"/>
        <v>98.702695744290537</v>
      </c>
      <c r="X49" s="101">
        <f t="shared" si="19"/>
        <v>96.347556266194289</v>
      </c>
      <c r="Y49" s="80"/>
    </row>
    <row r="50" spans="1:25" ht="39.6" customHeight="1" x14ac:dyDescent="0.3">
      <c r="A50" s="8"/>
      <c r="B50" s="7"/>
      <c r="C50" s="7"/>
      <c r="D50" s="7"/>
      <c r="E50" s="7"/>
      <c r="F50" s="56" t="s">
        <v>414</v>
      </c>
      <c r="G50" s="95"/>
      <c r="H50" s="95" t="s">
        <v>415</v>
      </c>
      <c r="I50" s="95"/>
      <c r="J50" s="101"/>
      <c r="K50" s="101"/>
      <c r="L50" s="83"/>
      <c r="M50" s="83"/>
      <c r="N50" s="101"/>
      <c r="O50" s="101"/>
      <c r="P50" s="83"/>
      <c r="Q50" s="83">
        <v>45567770</v>
      </c>
      <c r="R50" s="83">
        <v>44480480</v>
      </c>
      <c r="S50" s="102"/>
      <c r="T50" s="103"/>
      <c r="U50" s="103"/>
      <c r="V50" s="101">
        <v>43903432.840000004</v>
      </c>
      <c r="W50" s="85">
        <f t="shared" si="18"/>
        <v>98.702695744290537</v>
      </c>
      <c r="X50" s="101">
        <f t="shared" si="19"/>
        <v>96.347556266194289</v>
      </c>
      <c r="Y50" s="80" t="s">
        <v>508</v>
      </c>
    </row>
    <row r="51" spans="1:25" ht="55.8" customHeight="1" x14ac:dyDescent="0.3">
      <c r="A51" s="8"/>
      <c r="B51" s="7"/>
      <c r="C51" s="7"/>
      <c r="D51" s="7"/>
      <c r="E51" s="7"/>
      <c r="F51" s="104" t="s">
        <v>208</v>
      </c>
      <c r="G51" s="90" t="s">
        <v>38</v>
      </c>
      <c r="H51" s="90" t="s">
        <v>406</v>
      </c>
      <c r="I51" s="95"/>
      <c r="J51" s="101"/>
      <c r="K51" s="101"/>
      <c r="L51" s="83"/>
      <c r="M51" s="83"/>
      <c r="N51" s="101"/>
      <c r="O51" s="101"/>
      <c r="P51" s="83"/>
      <c r="Q51" s="84">
        <v>2035737</v>
      </c>
      <c r="R51" s="84">
        <f>SUM(R52)</f>
        <v>740982.34</v>
      </c>
      <c r="S51" s="113"/>
      <c r="T51" s="93"/>
      <c r="U51" s="93"/>
      <c r="V51" s="94">
        <f>SUM(V52)</f>
        <v>740982.34</v>
      </c>
      <c r="W51" s="85">
        <f t="shared" si="18"/>
        <v>100</v>
      </c>
      <c r="X51" s="101">
        <f t="shared" si="19"/>
        <v>36.39872635807081</v>
      </c>
      <c r="Y51" s="80"/>
    </row>
    <row r="52" spans="1:25" ht="39.6" customHeight="1" thickBot="1" x14ac:dyDescent="0.35">
      <c r="A52" s="8"/>
      <c r="B52" s="7"/>
      <c r="C52" s="7"/>
      <c r="D52" s="7"/>
      <c r="E52" s="7"/>
      <c r="F52" s="99" t="s">
        <v>462</v>
      </c>
      <c r="G52" s="95" t="s">
        <v>23</v>
      </c>
      <c r="H52" s="95" t="s">
        <v>463</v>
      </c>
      <c r="I52" s="105"/>
      <c r="J52" s="106"/>
      <c r="K52" s="106"/>
      <c r="L52" s="107"/>
      <c r="M52" s="108"/>
      <c r="N52" s="106"/>
      <c r="O52" s="109"/>
      <c r="P52" s="108"/>
      <c r="Q52" s="108">
        <v>2035737</v>
      </c>
      <c r="R52" s="83">
        <v>740982.34</v>
      </c>
      <c r="S52" s="102"/>
      <c r="T52" s="103"/>
      <c r="U52" s="103"/>
      <c r="V52" s="101">
        <v>740982.34</v>
      </c>
      <c r="W52" s="85">
        <f t="shared" si="18"/>
        <v>100</v>
      </c>
      <c r="X52" s="101">
        <f t="shared" si="19"/>
        <v>36.39872635807081</v>
      </c>
      <c r="Y52" s="80" t="s">
        <v>509</v>
      </c>
    </row>
    <row r="53" spans="1:25" ht="42.6" customHeight="1" x14ac:dyDescent="0.3">
      <c r="A53" s="8"/>
      <c r="B53" s="7"/>
      <c r="C53" s="7"/>
      <c r="D53" s="7"/>
      <c r="E53" s="7"/>
      <c r="F53" s="77" t="s">
        <v>417</v>
      </c>
      <c r="G53" s="95"/>
      <c r="H53" s="90" t="s">
        <v>418</v>
      </c>
      <c r="I53" s="65" t="s">
        <v>417</v>
      </c>
      <c r="J53" s="95"/>
      <c r="K53" s="90" t="s">
        <v>418</v>
      </c>
      <c r="L53" s="65" t="s">
        <v>417</v>
      </c>
      <c r="M53" s="95"/>
      <c r="N53" s="90" t="s">
        <v>418</v>
      </c>
      <c r="O53" s="65" t="s">
        <v>417</v>
      </c>
      <c r="P53" s="95"/>
      <c r="Q53" s="171">
        <v>767478</v>
      </c>
      <c r="R53" s="84">
        <f>SUM(R54)</f>
        <v>767478</v>
      </c>
      <c r="S53" s="113"/>
      <c r="T53" s="93"/>
      <c r="U53" s="93"/>
      <c r="V53" s="94">
        <f>SUM(V54)</f>
        <v>561099.43000000005</v>
      </c>
      <c r="W53" s="85">
        <f t="shared" si="18"/>
        <v>73.109513236861517</v>
      </c>
      <c r="X53" s="101">
        <f t="shared" si="19"/>
        <v>73.109513236861517</v>
      </c>
      <c r="Y53" s="80"/>
    </row>
    <row r="54" spans="1:25" ht="42.6" customHeight="1" x14ac:dyDescent="0.3">
      <c r="A54" s="8"/>
      <c r="B54" s="7"/>
      <c r="C54" s="7"/>
      <c r="D54" s="7"/>
      <c r="E54" s="7"/>
      <c r="F54" s="57" t="s">
        <v>464</v>
      </c>
      <c r="G54" s="95"/>
      <c r="H54" s="95" t="s">
        <v>465</v>
      </c>
      <c r="I54" s="76"/>
      <c r="J54" s="95"/>
      <c r="K54" s="90"/>
      <c r="L54" s="75"/>
      <c r="M54" s="95"/>
      <c r="N54" s="90"/>
      <c r="O54" s="75"/>
      <c r="P54" s="95"/>
      <c r="Q54" s="172">
        <v>767478</v>
      </c>
      <c r="R54" s="83">
        <v>767478</v>
      </c>
      <c r="S54" s="102"/>
      <c r="T54" s="103"/>
      <c r="U54" s="103"/>
      <c r="V54" s="101">
        <v>561099.43000000005</v>
      </c>
      <c r="W54" s="85">
        <f t="shared" si="18"/>
        <v>73.109513236861517</v>
      </c>
      <c r="X54" s="101">
        <f t="shared" si="19"/>
        <v>73.109513236861517</v>
      </c>
      <c r="Y54" s="80" t="s">
        <v>564</v>
      </c>
    </row>
    <row r="55" spans="1:25" ht="27.6" x14ac:dyDescent="0.3">
      <c r="A55" s="9" t="s">
        <v>10</v>
      </c>
      <c r="B55" s="7"/>
      <c r="C55" s="7"/>
      <c r="D55" s="7"/>
      <c r="E55" s="7"/>
      <c r="F55" s="96" t="s">
        <v>263</v>
      </c>
      <c r="G55" s="90" t="s">
        <v>38</v>
      </c>
      <c r="H55" s="90" t="s">
        <v>99</v>
      </c>
      <c r="I55" s="90"/>
      <c r="J55" s="94" t="e">
        <f>SUM(J56,J63,J71,J77)</f>
        <v>#REF!</v>
      </c>
      <c r="K55" s="94" t="e">
        <f>SUM(K56,K63,K71,K77)</f>
        <v>#REF!</v>
      </c>
      <c r="L55" s="84" t="e">
        <f t="shared" ref="L55:L60" si="20">SUM(K55/J55*100)</f>
        <v>#REF!</v>
      </c>
      <c r="M55" s="84"/>
      <c r="N55" s="94">
        <f>SUM(N56,N63,N71,N77)</f>
        <v>146096.18</v>
      </c>
      <c r="O55" s="94">
        <f>SUM(O56,O63,O71,O77)</f>
        <v>146096.18</v>
      </c>
      <c r="P55" s="84">
        <f t="shared" ref="P55" si="21">SUM(O55/N55*100)</f>
        <v>100</v>
      </c>
      <c r="Q55" s="84">
        <f>SUM(Q56+Q63+Q71+Q77)</f>
        <v>30020776.899999999</v>
      </c>
      <c r="R55" s="84">
        <f>SUM(R56+R63+R71+R77)</f>
        <v>29024710.539999999</v>
      </c>
      <c r="S55" s="102"/>
      <c r="T55" s="103"/>
      <c r="U55" s="103"/>
      <c r="V55" s="84">
        <f>SUM(V56+V63+V71+V77)</f>
        <v>28297684.039999999</v>
      </c>
      <c r="W55" s="114">
        <f>SUM(V55/R55*100)</f>
        <v>97.495146423603231</v>
      </c>
      <c r="X55" s="101">
        <f>SUM(V55/Q55*100)</f>
        <v>94.2603322167855</v>
      </c>
      <c r="Y55" s="80"/>
    </row>
    <row r="56" spans="1:25" ht="58.8" customHeight="1" x14ac:dyDescent="0.3">
      <c r="A56" s="9"/>
      <c r="B56" s="7"/>
      <c r="C56" s="7"/>
      <c r="D56" s="7"/>
      <c r="E56" s="7"/>
      <c r="F56" s="97" t="s">
        <v>264</v>
      </c>
      <c r="G56" s="95" t="s">
        <v>24</v>
      </c>
      <c r="H56" s="90" t="s">
        <v>100</v>
      </c>
      <c r="I56" s="90"/>
      <c r="J56" s="94">
        <f>SUM(J57)</f>
        <v>17564121.91</v>
      </c>
      <c r="K56" s="94">
        <f>SUM(K57)</f>
        <v>16778540.990000002</v>
      </c>
      <c r="L56" s="83">
        <f t="shared" si="20"/>
        <v>95.527354432943596</v>
      </c>
      <c r="M56" s="83"/>
      <c r="N56" s="101">
        <f>SUM(N57:N60)</f>
        <v>0</v>
      </c>
      <c r="O56" s="101">
        <f>SUM(O57:O60)</f>
        <v>0</v>
      </c>
      <c r="P56" s="83" t="e">
        <f t="shared" ref="P56" si="22">SUM(O56/N56*100)</f>
        <v>#DIV/0!</v>
      </c>
      <c r="Q56" s="84">
        <f>SUM(Q57)</f>
        <v>18845000</v>
      </c>
      <c r="R56" s="84">
        <f>SUM(R57)</f>
        <v>18302443.759999998</v>
      </c>
      <c r="S56" s="102"/>
      <c r="T56" s="103"/>
      <c r="U56" s="103"/>
      <c r="V56" s="94">
        <f>SUM(V57)</f>
        <v>17595842.419999998</v>
      </c>
      <c r="W56" s="114">
        <f>SUM(V56/R56*100)</f>
        <v>96.139306044232868</v>
      </c>
      <c r="X56" s="101">
        <f>SUM(V56/Q56*100)</f>
        <v>93.371411090474922</v>
      </c>
      <c r="Y56" s="173"/>
    </row>
    <row r="57" spans="1:25" ht="28.2" customHeight="1" x14ac:dyDescent="0.3">
      <c r="A57" s="9"/>
      <c r="B57" s="7"/>
      <c r="C57" s="7"/>
      <c r="D57" s="7"/>
      <c r="E57" s="7"/>
      <c r="F57" s="98" t="s">
        <v>148</v>
      </c>
      <c r="G57" s="95"/>
      <c r="H57" s="95" t="s">
        <v>101</v>
      </c>
      <c r="I57" s="95"/>
      <c r="J57" s="94">
        <f>SUM(J58:J62)</f>
        <v>17564121.91</v>
      </c>
      <c r="K57" s="94">
        <f>SUM(K58:K62)</f>
        <v>16778540.990000002</v>
      </c>
      <c r="L57" s="83">
        <f t="shared" si="20"/>
        <v>95.527354432943596</v>
      </c>
      <c r="M57" s="83"/>
      <c r="N57" s="94">
        <f>SUM(N58:N62)</f>
        <v>0</v>
      </c>
      <c r="O57" s="94">
        <f>SUM(O58:O62)</f>
        <v>0</v>
      </c>
      <c r="P57" s="83" t="e">
        <f t="shared" ref="P57" si="23">SUM(O57/N57*100)</f>
        <v>#DIV/0!</v>
      </c>
      <c r="Q57" s="83">
        <f>SUM(Q58:Q62)</f>
        <v>18845000</v>
      </c>
      <c r="R57" s="94">
        <f>SUM(R58:R62)</f>
        <v>18302443.759999998</v>
      </c>
      <c r="S57" s="102"/>
      <c r="T57" s="103"/>
      <c r="U57" s="103"/>
      <c r="V57" s="94">
        <f>SUM(V58:V62)</f>
        <v>17595842.419999998</v>
      </c>
      <c r="W57" s="114">
        <f t="shared" ref="W57:W67" si="24">SUM(V57/R57*100)</f>
        <v>96.139306044232868</v>
      </c>
      <c r="X57" s="101">
        <f>SUM(V57/Q57*100)</f>
        <v>93.371411090474922</v>
      </c>
      <c r="Y57" s="174"/>
    </row>
    <row r="58" spans="1:25" ht="40.799999999999997" customHeight="1" x14ac:dyDescent="0.3">
      <c r="A58" s="9"/>
      <c r="B58" s="7"/>
      <c r="C58" s="7"/>
      <c r="D58" s="7"/>
      <c r="E58" s="7"/>
      <c r="F58" s="63" t="s">
        <v>58</v>
      </c>
      <c r="G58" s="95" t="s">
        <v>24</v>
      </c>
      <c r="H58" s="95" t="s">
        <v>103</v>
      </c>
      <c r="I58" s="95"/>
      <c r="J58" s="101">
        <v>230000</v>
      </c>
      <c r="K58" s="101">
        <v>230000</v>
      </c>
      <c r="L58" s="83">
        <f t="shared" si="20"/>
        <v>100</v>
      </c>
      <c r="M58" s="83"/>
      <c r="N58" s="101"/>
      <c r="O58" s="101"/>
      <c r="P58" s="84"/>
      <c r="Q58" s="83">
        <v>230000</v>
      </c>
      <c r="R58" s="83">
        <v>203702.79</v>
      </c>
      <c r="S58" s="102"/>
      <c r="T58" s="103"/>
      <c r="U58" s="103"/>
      <c r="V58" s="101">
        <v>203702.79</v>
      </c>
      <c r="W58" s="85">
        <f t="shared" si="24"/>
        <v>100</v>
      </c>
      <c r="X58" s="101">
        <f t="shared" ref="X58:X62" si="25">SUM(V58/Q58*100)</f>
        <v>88.566430434782617</v>
      </c>
      <c r="Y58" s="80" t="s">
        <v>510</v>
      </c>
    </row>
    <row r="59" spans="1:25" ht="24.6" customHeight="1" x14ac:dyDescent="0.3">
      <c r="A59" s="9"/>
      <c r="B59" s="7"/>
      <c r="C59" s="7"/>
      <c r="D59" s="7"/>
      <c r="E59" s="7"/>
      <c r="F59" s="63" t="s">
        <v>283</v>
      </c>
      <c r="G59" s="95"/>
      <c r="H59" s="95" t="s">
        <v>284</v>
      </c>
      <c r="I59" s="95"/>
      <c r="J59" s="101">
        <v>0</v>
      </c>
      <c r="K59" s="101">
        <v>0</v>
      </c>
      <c r="L59" s="83" t="e">
        <f t="shared" si="20"/>
        <v>#DIV/0!</v>
      </c>
      <c r="M59" s="83"/>
      <c r="N59" s="101">
        <v>0</v>
      </c>
      <c r="O59" s="101">
        <v>0</v>
      </c>
      <c r="P59" s="84">
        <v>0</v>
      </c>
      <c r="Q59" s="83">
        <v>60000</v>
      </c>
      <c r="R59" s="83">
        <f t="shared" ref="R59:R62" si="26">SUM(J59,N59)</f>
        <v>0</v>
      </c>
      <c r="S59" s="102"/>
      <c r="T59" s="103"/>
      <c r="U59" s="103"/>
      <c r="V59" s="101">
        <f t="shared" ref="V59:V62" si="27">SUM(K59,O59)</f>
        <v>0</v>
      </c>
      <c r="W59" s="85">
        <v>0</v>
      </c>
      <c r="X59" s="101">
        <f t="shared" si="25"/>
        <v>0</v>
      </c>
      <c r="Y59" s="80" t="s">
        <v>537</v>
      </c>
    </row>
    <row r="60" spans="1:25" ht="45.6" customHeight="1" x14ac:dyDescent="0.3">
      <c r="A60" s="9"/>
      <c r="B60" s="7"/>
      <c r="C60" s="7"/>
      <c r="D60" s="7"/>
      <c r="E60" s="7"/>
      <c r="F60" s="63" t="s">
        <v>42</v>
      </c>
      <c r="G60" s="95" t="s">
        <v>24</v>
      </c>
      <c r="H60" s="95" t="s">
        <v>102</v>
      </c>
      <c r="I60" s="95"/>
      <c r="J60" s="101">
        <v>17334121.91</v>
      </c>
      <c r="K60" s="101">
        <v>16548540.99</v>
      </c>
      <c r="L60" s="83">
        <f t="shared" si="20"/>
        <v>95.46800856669411</v>
      </c>
      <c r="M60" s="83"/>
      <c r="N60" s="101">
        <v>0</v>
      </c>
      <c r="O60" s="101">
        <v>0</v>
      </c>
      <c r="P60" s="84">
        <v>0</v>
      </c>
      <c r="Q60" s="83">
        <v>18525000</v>
      </c>
      <c r="R60" s="83">
        <v>18098740.969999999</v>
      </c>
      <c r="S60" s="102"/>
      <c r="T60" s="103"/>
      <c r="U60" s="103"/>
      <c r="V60" s="101">
        <v>17392139.629999999</v>
      </c>
      <c r="W60" s="85">
        <f t="shared" si="24"/>
        <v>96.095853622242316</v>
      </c>
      <c r="X60" s="101">
        <f t="shared" si="25"/>
        <v>93.884694358974357</v>
      </c>
      <c r="Y60" s="80" t="s">
        <v>512</v>
      </c>
    </row>
    <row r="61" spans="1:25" ht="27.6" customHeight="1" x14ac:dyDescent="0.3">
      <c r="A61" s="9"/>
      <c r="B61" s="7"/>
      <c r="C61" s="7"/>
      <c r="D61" s="7"/>
      <c r="E61" s="7"/>
      <c r="F61" s="63" t="s">
        <v>232</v>
      </c>
      <c r="G61" s="95"/>
      <c r="H61" s="95" t="s">
        <v>233</v>
      </c>
      <c r="I61" s="95"/>
      <c r="J61" s="101">
        <v>0</v>
      </c>
      <c r="K61" s="101">
        <v>0</v>
      </c>
      <c r="L61" s="83"/>
      <c r="M61" s="83"/>
      <c r="N61" s="101"/>
      <c r="O61" s="101"/>
      <c r="P61" s="83"/>
      <c r="Q61" s="83">
        <v>10000</v>
      </c>
      <c r="R61" s="83">
        <f t="shared" si="26"/>
        <v>0</v>
      </c>
      <c r="S61" s="102"/>
      <c r="T61" s="103"/>
      <c r="U61" s="103"/>
      <c r="V61" s="101">
        <f t="shared" si="27"/>
        <v>0</v>
      </c>
      <c r="W61" s="85">
        <v>0</v>
      </c>
      <c r="X61" s="101">
        <f t="shared" si="25"/>
        <v>0</v>
      </c>
      <c r="Y61" s="80" t="s">
        <v>538</v>
      </c>
    </row>
    <row r="62" spans="1:25" ht="28.2" customHeight="1" x14ac:dyDescent="0.3">
      <c r="A62" s="9"/>
      <c r="B62" s="7"/>
      <c r="C62" s="7"/>
      <c r="D62" s="7"/>
      <c r="E62" s="7"/>
      <c r="F62" s="63" t="s">
        <v>234</v>
      </c>
      <c r="G62" s="95"/>
      <c r="H62" s="95" t="s">
        <v>235</v>
      </c>
      <c r="I62" s="95"/>
      <c r="J62" s="101">
        <v>0</v>
      </c>
      <c r="K62" s="101">
        <v>0</v>
      </c>
      <c r="L62" s="83"/>
      <c r="M62" s="83"/>
      <c r="N62" s="101"/>
      <c r="O62" s="101"/>
      <c r="P62" s="83"/>
      <c r="Q62" s="83">
        <v>20000</v>
      </c>
      <c r="R62" s="83">
        <f t="shared" si="26"/>
        <v>0</v>
      </c>
      <c r="S62" s="102"/>
      <c r="T62" s="103"/>
      <c r="U62" s="103"/>
      <c r="V62" s="101">
        <f t="shared" si="27"/>
        <v>0</v>
      </c>
      <c r="W62" s="85">
        <v>0</v>
      </c>
      <c r="X62" s="101">
        <f t="shared" si="25"/>
        <v>0</v>
      </c>
      <c r="Y62" s="80" t="s">
        <v>538</v>
      </c>
    </row>
    <row r="63" spans="1:25" ht="40.799999999999997" customHeight="1" x14ac:dyDescent="0.3">
      <c r="A63" s="6" t="s">
        <v>11</v>
      </c>
      <c r="B63" s="7" t="s">
        <v>24</v>
      </c>
      <c r="C63" s="7" t="s">
        <v>26</v>
      </c>
      <c r="D63" s="7"/>
      <c r="E63" s="7"/>
      <c r="F63" s="110" t="s">
        <v>265</v>
      </c>
      <c r="G63" s="95" t="s">
        <v>38</v>
      </c>
      <c r="H63" s="90" t="s">
        <v>104</v>
      </c>
      <c r="I63" s="90"/>
      <c r="J63" s="94">
        <f>SUM(J64)</f>
        <v>5755492.3499999996</v>
      </c>
      <c r="K63" s="94">
        <f>SUM(K64)</f>
        <v>5609547.1399999997</v>
      </c>
      <c r="L63" s="84">
        <f>SUM(K63/J63*100)</f>
        <v>97.464244566322805</v>
      </c>
      <c r="M63" s="84"/>
      <c r="N63" s="94">
        <f>SUM(N64:N68)</f>
        <v>146096.18</v>
      </c>
      <c r="O63" s="94">
        <f>SUM(O64:O68)</f>
        <v>146096.18</v>
      </c>
      <c r="P63" s="84">
        <f>SUM(O63/N63*100)</f>
        <v>100</v>
      </c>
      <c r="Q63" s="84">
        <f>SUM(Q64)</f>
        <v>7040776.9000000004</v>
      </c>
      <c r="R63" s="84">
        <f>SUM(R64)</f>
        <v>6504183.25</v>
      </c>
      <c r="S63" s="113"/>
      <c r="T63" s="93"/>
      <c r="U63" s="93"/>
      <c r="V63" s="94">
        <f>SUM(V64)</f>
        <v>6487485.8899999997</v>
      </c>
      <c r="W63" s="114">
        <f t="shared" si="24"/>
        <v>99.743282755755686</v>
      </c>
      <c r="X63" s="101">
        <f>SUM(V63/Q63*100)</f>
        <v>92.141619911291315</v>
      </c>
      <c r="Y63" s="162" t="s">
        <v>511</v>
      </c>
    </row>
    <row r="64" spans="1:25" ht="24" customHeight="1" x14ac:dyDescent="0.3">
      <c r="A64" s="6"/>
      <c r="B64" s="7"/>
      <c r="C64" s="7"/>
      <c r="D64" s="7"/>
      <c r="E64" s="7"/>
      <c r="F64" s="111" t="s">
        <v>149</v>
      </c>
      <c r="G64" s="95"/>
      <c r="H64" s="95" t="s">
        <v>105</v>
      </c>
      <c r="I64" s="95"/>
      <c r="J64" s="101">
        <f>SUM(J65:J68)</f>
        <v>5755492.3499999996</v>
      </c>
      <c r="K64" s="101">
        <f>SUM(K65:K68)</f>
        <v>5609547.1399999997</v>
      </c>
      <c r="L64" s="83">
        <f>SUM(K64/J64*100)</f>
        <v>97.464244566322805</v>
      </c>
      <c r="M64" s="83"/>
      <c r="N64" s="101">
        <v>0</v>
      </c>
      <c r="O64" s="101">
        <v>0</v>
      </c>
      <c r="P64" s="84">
        <v>0</v>
      </c>
      <c r="Q64" s="83">
        <f>SUM(Q65:Q68)</f>
        <v>7040776.9000000004</v>
      </c>
      <c r="R64" s="83">
        <f>SUM(R65:R70)</f>
        <v>6504183.25</v>
      </c>
      <c r="S64" s="102"/>
      <c r="T64" s="103"/>
      <c r="U64" s="103"/>
      <c r="V64" s="83">
        <f>SUM(V65:V70)</f>
        <v>6487485.8899999997</v>
      </c>
      <c r="W64" s="85">
        <f t="shared" si="24"/>
        <v>99.743282755755686</v>
      </c>
      <c r="X64" s="101">
        <f>SUM(V64/Q64*100)</f>
        <v>92.141619911291315</v>
      </c>
      <c r="Y64" s="163"/>
    </row>
    <row r="65" spans="1:25" ht="25.8" customHeight="1" x14ac:dyDescent="0.3">
      <c r="A65" s="6"/>
      <c r="B65" s="7"/>
      <c r="C65" s="7"/>
      <c r="D65" s="7"/>
      <c r="E65" s="7"/>
      <c r="F65" s="63" t="s">
        <v>59</v>
      </c>
      <c r="G65" s="95" t="s">
        <v>24</v>
      </c>
      <c r="H65" s="95" t="s">
        <v>107</v>
      </c>
      <c r="I65" s="95"/>
      <c r="J65" s="101">
        <v>25000</v>
      </c>
      <c r="K65" s="101">
        <v>25000</v>
      </c>
      <c r="L65" s="83">
        <f>SUM(K65/J65*100)</f>
        <v>100</v>
      </c>
      <c r="M65" s="83"/>
      <c r="N65" s="101"/>
      <c r="O65" s="101"/>
      <c r="P65" s="84"/>
      <c r="Q65" s="83">
        <v>50000</v>
      </c>
      <c r="R65" s="83">
        <v>50000</v>
      </c>
      <c r="S65" s="102"/>
      <c r="T65" s="103"/>
      <c r="U65" s="103"/>
      <c r="V65" s="101">
        <v>50000</v>
      </c>
      <c r="W65" s="85">
        <f t="shared" si="24"/>
        <v>100</v>
      </c>
      <c r="X65" s="101">
        <f t="shared" ref="X65:X67" si="28">SUM(V65/Q65*100)</f>
        <v>100</v>
      </c>
      <c r="Y65" s="175"/>
    </row>
    <row r="66" spans="1:25" ht="59.4" customHeight="1" x14ac:dyDescent="0.3">
      <c r="A66" s="6"/>
      <c r="B66" s="7"/>
      <c r="C66" s="7"/>
      <c r="D66" s="7"/>
      <c r="E66" s="7"/>
      <c r="F66" s="63" t="s">
        <v>42</v>
      </c>
      <c r="G66" s="95" t="s">
        <v>24</v>
      </c>
      <c r="H66" s="95" t="s">
        <v>106</v>
      </c>
      <c r="I66" s="95"/>
      <c r="J66" s="101">
        <v>5729016.6299999999</v>
      </c>
      <c r="K66" s="101">
        <v>5583071.4199999999</v>
      </c>
      <c r="L66" s="83">
        <f>SUM(K66/J66*100)</f>
        <v>97.452525984376479</v>
      </c>
      <c r="M66" s="83"/>
      <c r="N66" s="101">
        <v>0</v>
      </c>
      <c r="O66" s="101">
        <v>0</v>
      </c>
      <c r="P66" s="84">
        <v>0</v>
      </c>
      <c r="Q66" s="83">
        <v>6840000</v>
      </c>
      <c r="R66" s="83">
        <v>6153428.25</v>
      </c>
      <c r="S66" s="102"/>
      <c r="T66" s="103"/>
      <c r="U66" s="103"/>
      <c r="V66" s="101">
        <v>6136730.8899999997</v>
      </c>
      <c r="W66" s="85">
        <f t="shared" si="24"/>
        <v>99.728649472755279</v>
      </c>
      <c r="X66" s="101">
        <f t="shared" si="28"/>
        <v>89.718287865497075</v>
      </c>
      <c r="Y66" s="80" t="s">
        <v>513</v>
      </c>
    </row>
    <row r="67" spans="1:25" ht="43.8" customHeight="1" x14ac:dyDescent="0.3">
      <c r="A67" s="6"/>
      <c r="B67" s="7"/>
      <c r="C67" s="7"/>
      <c r="D67" s="7"/>
      <c r="E67" s="7"/>
      <c r="F67" s="63" t="s">
        <v>285</v>
      </c>
      <c r="G67" s="95" t="s">
        <v>24</v>
      </c>
      <c r="H67" s="95" t="s">
        <v>286</v>
      </c>
      <c r="I67" s="95"/>
      <c r="J67" s="101">
        <v>0</v>
      </c>
      <c r="K67" s="101">
        <v>0</v>
      </c>
      <c r="L67" s="83">
        <v>0</v>
      </c>
      <c r="M67" s="83"/>
      <c r="N67" s="101">
        <v>146096.18</v>
      </c>
      <c r="O67" s="101">
        <v>146096.18</v>
      </c>
      <c r="P67" s="83">
        <f>SUM(O67/N67*100)</f>
        <v>100</v>
      </c>
      <c r="Q67" s="83">
        <v>149247.45000000001</v>
      </c>
      <c r="R67" s="83">
        <v>150755</v>
      </c>
      <c r="S67" s="102"/>
      <c r="T67" s="103"/>
      <c r="U67" s="103"/>
      <c r="V67" s="101">
        <v>150755</v>
      </c>
      <c r="W67" s="85">
        <f t="shared" si="24"/>
        <v>100</v>
      </c>
      <c r="X67" s="101">
        <f t="shared" si="28"/>
        <v>101.010101010101</v>
      </c>
      <c r="Y67" s="80" t="s">
        <v>514</v>
      </c>
    </row>
    <row r="68" spans="1:25" ht="43.8" customHeight="1" x14ac:dyDescent="0.3">
      <c r="A68" s="6"/>
      <c r="B68" s="7"/>
      <c r="C68" s="7"/>
      <c r="D68" s="7"/>
      <c r="E68" s="7"/>
      <c r="F68" s="72" t="s">
        <v>383</v>
      </c>
      <c r="G68" s="95" t="s">
        <v>24</v>
      </c>
      <c r="H68" s="95" t="s">
        <v>422</v>
      </c>
      <c r="I68" s="95"/>
      <c r="J68" s="101">
        <v>1475.72</v>
      </c>
      <c r="K68" s="101">
        <v>1475.72</v>
      </c>
      <c r="L68" s="83">
        <f t="shared" ref="L68:L71" si="29">SUM(K68/J68*100)</f>
        <v>100</v>
      </c>
      <c r="M68" s="83"/>
      <c r="N68" s="101">
        <v>0</v>
      </c>
      <c r="O68" s="101">
        <v>0</v>
      </c>
      <c r="P68" s="83">
        <v>0</v>
      </c>
      <c r="Q68" s="83">
        <v>1529.45</v>
      </c>
      <c r="R68" s="83">
        <v>0</v>
      </c>
      <c r="S68" s="102"/>
      <c r="T68" s="103"/>
      <c r="U68" s="103"/>
      <c r="V68" s="101">
        <v>0</v>
      </c>
      <c r="W68" s="101">
        <v>0</v>
      </c>
      <c r="X68" s="101">
        <f t="shared" ref="X68:X71" si="30">SUM(V68/Q68*100)</f>
        <v>0</v>
      </c>
      <c r="Y68" s="80" t="s">
        <v>514</v>
      </c>
    </row>
    <row r="69" spans="1:25" ht="24" customHeight="1" x14ac:dyDescent="0.3">
      <c r="A69" s="6"/>
      <c r="B69" s="7"/>
      <c r="C69" s="7"/>
      <c r="D69" s="7"/>
      <c r="E69" s="7"/>
      <c r="F69" s="63" t="s">
        <v>466</v>
      </c>
      <c r="G69" s="95"/>
      <c r="H69" s="95" t="s">
        <v>467</v>
      </c>
      <c r="I69" s="95"/>
      <c r="J69" s="101"/>
      <c r="K69" s="101"/>
      <c r="L69" s="83"/>
      <c r="M69" s="83"/>
      <c r="N69" s="101"/>
      <c r="O69" s="101"/>
      <c r="P69" s="83"/>
      <c r="Q69" s="83">
        <v>0</v>
      </c>
      <c r="R69" s="83">
        <v>50000</v>
      </c>
      <c r="S69" s="102"/>
      <c r="T69" s="103"/>
      <c r="U69" s="103"/>
      <c r="V69" s="101">
        <v>50000</v>
      </c>
      <c r="W69" s="101">
        <f t="shared" ref="W69:W70" si="31">SUM(V69/R69*100)</f>
        <v>100</v>
      </c>
      <c r="X69" s="101">
        <v>0</v>
      </c>
      <c r="Y69" s="175"/>
    </row>
    <row r="70" spans="1:25" ht="24" customHeight="1" x14ac:dyDescent="0.3">
      <c r="A70" s="6"/>
      <c r="B70" s="7"/>
      <c r="C70" s="7"/>
      <c r="D70" s="7"/>
      <c r="E70" s="7"/>
      <c r="F70" s="63" t="s">
        <v>468</v>
      </c>
      <c r="G70" s="95" t="s">
        <v>24</v>
      </c>
      <c r="H70" s="95" t="s">
        <v>469</v>
      </c>
      <c r="I70" s="95"/>
      <c r="J70" s="101"/>
      <c r="K70" s="101"/>
      <c r="L70" s="83"/>
      <c r="M70" s="83"/>
      <c r="N70" s="101"/>
      <c r="O70" s="101"/>
      <c r="P70" s="83"/>
      <c r="Q70" s="83">
        <v>0</v>
      </c>
      <c r="R70" s="83">
        <v>100000</v>
      </c>
      <c r="S70" s="102"/>
      <c r="T70" s="103"/>
      <c r="U70" s="103"/>
      <c r="V70" s="101">
        <v>100000</v>
      </c>
      <c r="W70" s="101">
        <f t="shared" si="31"/>
        <v>100</v>
      </c>
      <c r="X70" s="101">
        <v>0</v>
      </c>
      <c r="Y70" s="175"/>
    </row>
    <row r="71" spans="1:25" ht="42" customHeight="1" x14ac:dyDescent="0.3">
      <c r="A71" s="6"/>
      <c r="B71" s="7"/>
      <c r="C71" s="7" t="s">
        <v>32</v>
      </c>
      <c r="D71" s="7"/>
      <c r="E71" s="7"/>
      <c r="F71" s="110" t="s">
        <v>266</v>
      </c>
      <c r="G71" s="95" t="s">
        <v>24</v>
      </c>
      <c r="H71" s="90" t="s">
        <v>108</v>
      </c>
      <c r="I71" s="90"/>
      <c r="J71" s="94" t="e">
        <f>SUM(#REF!,#REF!)</f>
        <v>#REF!</v>
      </c>
      <c r="K71" s="94" t="e">
        <f>SUM(#REF!,#REF!)</f>
        <v>#REF!</v>
      </c>
      <c r="L71" s="84" t="e">
        <f t="shared" si="29"/>
        <v>#REF!</v>
      </c>
      <c r="M71" s="84"/>
      <c r="N71" s="101">
        <v>0</v>
      </c>
      <c r="O71" s="101">
        <v>0</v>
      </c>
      <c r="P71" s="84">
        <v>0</v>
      </c>
      <c r="Q71" s="84">
        <f>SUM(Q73+Q75)</f>
        <v>305000</v>
      </c>
      <c r="R71" s="84">
        <f>SUM(R73+R75)</f>
        <v>479574.73</v>
      </c>
      <c r="S71" s="113"/>
      <c r="T71" s="93"/>
      <c r="U71" s="93"/>
      <c r="V71" s="84">
        <f>SUM(V73+V75)</f>
        <v>479574.73</v>
      </c>
      <c r="W71" s="114">
        <f t="shared" ref="W71:W79" si="32">SUM(V71/R71*100)</f>
        <v>100</v>
      </c>
      <c r="X71" s="101">
        <f t="shared" si="30"/>
        <v>157.23761639344264</v>
      </c>
      <c r="Y71" s="165"/>
    </row>
    <row r="72" spans="1:25" ht="31.8" hidden="1" customHeight="1" x14ac:dyDescent="0.3">
      <c r="A72" s="6"/>
      <c r="B72" s="7"/>
      <c r="C72" s="7"/>
      <c r="D72" s="7"/>
      <c r="E72" s="7"/>
      <c r="F72" s="72" t="s">
        <v>287</v>
      </c>
      <c r="G72" s="90"/>
      <c r="H72" s="95" t="s">
        <v>288</v>
      </c>
      <c r="I72" s="95"/>
      <c r="J72" s="101">
        <v>0</v>
      </c>
      <c r="K72" s="101"/>
      <c r="L72" s="83"/>
      <c r="M72" s="83"/>
      <c r="N72" s="101"/>
      <c r="O72" s="101"/>
      <c r="P72" s="84"/>
      <c r="Q72" s="84"/>
      <c r="R72" s="83">
        <f>SUM(J72,N72)</f>
        <v>0</v>
      </c>
      <c r="S72" s="102"/>
      <c r="T72" s="103"/>
      <c r="U72" s="103"/>
      <c r="V72" s="101">
        <f t="shared" ref="V72" si="33">SUM(K72,O72)</f>
        <v>0</v>
      </c>
      <c r="W72" s="85" t="e">
        <f t="shared" si="32"/>
        <v>#DIV/0!</v>
      </c>
      <c r="X72" s="115"/>
      <c r="Y72" s="166"/>
    </row>
    <row r="73" spans="1:25" ht="31.8" customHeight="1" x14ac:dyDescent="0.3">
      <c r="A73" s="6"/>
      <c r="B73" s="7"/>
      <c r="C73" s="7"/>
      <c r="D73" s="7"/>
      <c r="E73" s="7"/>
      <c r="F73" s="111" t="s">
        <v>150</v>
      </c>
      <c r="G73" s="95"/>
      <c r="H73" s="95" t="s">
        <v>109</v>
      </c>
      <c r="I73" s="95"/>
      <c r="J73" s="101">
        <f>SUM(J74)</f>
        <v>12832</v>
      </c>
      <c r="K73" s="101">
        <f>SUM(K74)</f>
        <v>12832</v>
      </c>
      <c r="L73" s="83">
        <f t="shared" ref="L73:L74" si="34">SUM(K73/J73*100)</f>
        <v>100</v>
      </c>
      <c r="M73" s="83"/>
      <c r="N73" s="101">
        <v>0</v>
      </c>
      <c r="O73" s="101">
        <v>0</v>
      </c>
      <c r="P73" s="84">
        <v>0</v>
      </c>
      <c r="Q73" s="83">
        <f>SUM(Q74)</f>
        <v>85000</v>
      </c>
      <c r="R73" s="83">
        <f>SUM(R74)</f>
        <v>52982.32</v>
      </c>
      <c r="S73" s="102"/>
      <c r="T73" s="103"/>
      <c r="U73" s="103"/>
      <c r="V73" s="101">
        <f>SUM(V74)</f>
        <v>52982.32</v>
      </c>
      <c r="W73" s="85">
        <f t="shared" ref="W73:W74" si="35">SUM(V73/R73*100)</f>
        <v>100</v>
      </c>
      <c r="X73" s="101">
        <f t="shared" ref="X73:X74" si="36">SUM(V73/Q73*100)</f>
        <v>62.332141176470593</v>
      </c>
      <c r="Y73" s="80"/>
    </row>
    <row r="74" spans="1:25" ht="42.6" customHeight="1" x14ac:dyDescent="0.3">
      <c r="A74" s="6"/>
      <c r="B74" s="7"/>
      <c r="C74" s="7"/>
      <c r="D74" s="7"/>
      <c r="E74" s="7"/>
      <c r="F74" s="63" t="s">
        <v>60</v>
      </c>
      <c r="G74" s="95" t="s">
        <v>24</v>
      </c>
      <c r="H74" s="95" t="s">
        <v>110</v>
      </c>
      <c r="I74" s="95"/>
      <c r="J74" s="101">
        <v>12832</v>
      </c>
      <c r="K74" s="101">
        <v>12832</v>
      </c>
      <c r="L74" s="83">
        <f t="shared" si="34"/>
        <v>100</v>
      </c>
      <c r="M74" s="83"/>
      <c r="N74" s="101">
        <v>0</v>
      </c>
      <c r="O74" s="101">
        <v>0</v>
      </c>
      <c r="P74" s="84">
        <v>0</v>
      </c>
      <c r="Q74" s="83">
        <v>85000</v>
      </c>
      <c r="R74" s="83">
        <v>52982.32</v>
      </c>
      <c r="S74" s="102"/>
      <c r="T74" s="103"/>
      <c r="U74" s="103"/>
      <c r="V74" s="101">
        <v>52982.32</v>
      </c>
      <c r="W74" s="85">
        <f t="shared" si="35"/>
        <v>100</v>
      </c>
      <c r="X74" s="101">
        <f t="shared" si="36"/>
        <v>62.332141176470593</v>
      </c>
      <c r="Y74" s="80" t="s">
        <v>519</v>
      </c>
    </row>
    <row r="75" spans="1:25" ht="31.8" customHeight="1" x14ac:dyDescent="0.3">
      <c r="A75" s="6"/>
      <c r="B75" s="7"/>
      <c r="C75" s="7"/>
      <c r="D75" s="7"/>
      <c r="E75" s="7"/>
      <c r="F75" s="111" t="s">
        <v>152</v>
      </c>
      <c r="G75" s="90"/>
      <c r="H75" s="95" t="s">
        <v>153</v>
      </c>
      <c r="I75" s="95"/>
      <c r="J75" s="101">
        <f>SUM(J76:J77)</f>
        <v>3611646.73</v>
      </c>
      <c r="K75" s="101">
        <f>SUM(K76)</f>
        <v>82033.59</v>
      </c>
      <c r="L75" s="83">
        <f t="shared" ref="L75:L76" si="37">SUM(K75/J75*100)</f>
        <v>2.2713625150154151</v>
      </c>
      <c r="M75" s="83"/>
      <c r="N75" s="101">
        <v>0</v>
      </c>
      <c r="O75" s="101">
        <v>0</v>
      </c>
      <c r="P75" s="84">
        <v>0</v>
      </c>
      <c r="Q75" s="83">
        <f>SUM(Q76)</f>
        <v>220000</v>
      </c>
      <c r="R75" s="83">
        <f>SUM(R76)</f>
        <v>426592.41</v>
      </c>
      <c r="S75" s="102"/>
      <c r="T75" s="103"/>
      <c r="U75" s="103"/>
      <c r="V75" s="101">
        <f>SUM(V76)</f>
        <v>426592.41</v>
      </c>
      <c r="W75" s="85">
        <f t="shared" ref="W75:W76" si="38">SUM(V75/R75*100)</f>
        <v>100</v>
      </c>
      <c r="X75" s="101">
        <f t="shared" ref="X75:X76" si="39">SUM(V75/Q75*100)</f>
        <v>193.90564090909089</v>
      </c>
      <c r="Y75" s="80"/>
    </row>
    <row r="76" spans="1:25" ht="68.400000000000006" customHeight="1" x14ac:dyDescent="0.3">
      <c r="A76" s="6"/>
      <c r="B76" s="7"/>
      <c r="C76" s="7"/>
      <c r="D76" s="7"/>
      <c r="E76" s="7"/>
      <c r="F76" s="72" t="s">
        <v>204</v>
      </c>
      <c r="G76" s="90"/>
      <c r="H76" s="95" t="s">
        <v>154</v>
      </c>
      <c r="I76" s="95"/>
      <c r="J76" s="101">
        <v>82033.59</v>
      </c>
      <c r="K76" s="101">
        <v>82033.59</v>
      </c>
      <c r="L76" s="83">
        <f t="shared" si="37"/>
        <v>100</v>
      </c>
      <c r="M76" s="83"/>
      <c r="N76" s="101">
        <v>0</v>
      </c>
      <c r="O76" s="101">
        <v>0</v>
      </c>
      <c r="P76" s="84">
        <v>0</v>
      </c>
      <c r="Q76" s="83">
        <v>220000</v>
      </c>
      <c r="R76" s="83">
        <v>426592.41</v>
      </c>
      <c r="S76" s="102"/>
      <c r="T76" s="103"/>
      <c r="U76" s="103"/>
      <c r="V76" s="101">
        <v>426592.41</v>
      </c>
      <c r="W76" s="85">
        <f t="shared" si="38"/>
        <v>100</v>
      </c>
      <c r="X76" s="101">
        <f t="shared" si="39"/>
        <v>193.90564090909089</v>
      </c>
      <c r="Y76" s="80" t="s">
        <v>515</v>
      </c>
    </row>
    <row r="77" spans="1:25" ht="27" customHeight="1" x14ac:dyDescent="0.3">
      <c r="A77" s="6"/>
      <c r="B77" s="7"/>
      <c r="C77" s="7"/>
      <c r="D77" s="7"/>
      <c r="E77" s="7"/>
      <c r="F77" s="110" t="s">
        <v>151</v>
      </c>
      <c r="G77" s="95" t="s">
        <v>24</v>
      </c>
      <c r="H77" s="90" t="s">
        <v>99</v>
      </c>
      <c r="I77" s="90"/>
      <c r="J77" s="94">
        <f>SUM(J78)</f>
        <v>3529613.14</v>
      </c>
      <c r="K77" s="94">
        <f>SUM(K78)</f>
        <v>3524112.51</v>
      </c>
      <c r="L77" s="83">
        <f>SUM(K77/J77*100)</f>
        <v>99.844157708456393</v>
      </c>
      <c r="M77" s="83"/>
      <c r="N77" s="101">
        <v>0</v>
      </c>
      <c r="O77" s="101">
        <v>0</v>
      </c>
      <c r="P77" s="84">
        <v>0</v>
      </c>
      <c r="Q77" s="84">
        <f>SUM(Q78)</f>
        <v>3830000</v>
      </c>
      <c r="R77" s="84">
        <f>SUM(R78)</f>
        <v>3738508.8</v>
      </c>
      <c r="S77" s="102"/>
      <c r="T77" s="103"/>
      <c r="U77" s="103"/>
      <c r="V77" s="94">
        <f>SUM(V78)</f>
        <v>3734781</v>
      </c>
      <c r="W77" s="114">
        <f t="shared" si="32"/>
        <v>99.900286445761481</v>
      </c>
      <c r="X77" s="101">
        <f>SUM(V77/Q77*100)</f>
        <v>97.513864229765019</v>
      </c>
      <c r="Y77" s="80"/>
    </row>
    <row r="78" spans="1:25" ht="40.200000000000003" customHeight="1" x14ac:dyDescent="0.3">
      <c r="A78" s="6"/>
      <c r="B78" s="7"/>
      <c r="C78" s="7"/>
      <c r="D78" s="7"/>
      <c r="E78" s="7"/>
      <c r="F78" s="63" t="s">
        <v>42</v>
      </c>
      <c r="G78" s="95" t="s">
        <v>24</v>
      </c>
      <c r="H78" s="95" t="s">
        <v>385</v>
      </c>
      <c r="I78" s="95"/>
      <c r="J78" s="101">
        <v>3529613.14</v>
      </c>
      <c r="K78" s="101">
        <v>3524112.51</v>
      </c>
      <c r="L78" s="83">
        <f>SUM(K78/J78*100)</f>
        <v>99.844157708456393</v>
      </c>
      <c r="M78" s="83"/>
      <c r="N78" s="101">
        <v>0</v>
      </c>
      <c r="O78" s="101">
        <v>0</v>
      </c>
      <c r="P78" s="84">
        <v>0</v>
      </c>
      <c r="Q78" s="83">
        <v>3830000</v>
      </c>
      <c r="R78" s="83">
        <v>3738508.8</v>
      </c>
      <c r="S78" s="102"/>
      <c r="T78" s="103"/>
      <c r="U78" s="103"/>
      <c r="V78" s="101">
        <v>3734781</v>
      </c>
      <c r="W78" s="85">
        <f t="shared" si="32"/>
        <v>99.900286445761481</v>
      </c>
      <c r="X78" s="101">
        <f>SUM(V78/Q78*100)</f>
        <v>97.513864229765019</v>
      </c>
      <c r="Y78" s="80" t="s">
        <v>512</v>
      </c>
    </row>
    <row r="79" spans="1:25" ht="41.4" x14ac:dyDescent="0.3">
      <c r="A79" s="9" t="s">
        <v>12</v>
      </c>
      <c r="B79" s="7"/>
      <c r="C79" s="7"/>
      <c r="D79" s="7"/>
      <c r="E79" s="7"/>
      <c r="F79" s="96" t="s">
        <v>267</v>
      </c>
      <c r="G79" s="90" t="s">
        <v>38</v>
      </c>
      <c r="H79" s="90" t="s">
        <v>111</v>
      </c>
      <c r="I79" s="90"/>
      <c r="J79" s="94">
        <f>SUM(J84+J86+J88+J92+J94+J98+J100)</f>
        <v>5513676.79</v>
      </c>
      <c r="K79" s="94">
        <f>SUM(K84+K86+K88+K92+K94+K98+K100)</f>
        <v>5486677.2999999998</v>
      </c>
      <c r="L79" s="84">
        <f>SUM(K79/J79*100)</f>
        <v>99.510317869031269</v>
      </c>
      <c r="M79" s="84"/>
      <c r="N79" s="94">
        <f>SUM(N84+N86+N88+N92+N94+N98+N100)</f>
        <v>16945440</v>
      </c>
      <c r="O79" s="94">
        <f>SUM(O84+O86+O88+O92+O94+O98+O100)</f>
        <v>7352086.9100000001</v>
      </c>
      <c r="P79" s="84">
        <f t="shared" ref="P79" si="40">SUM(O79/N79*100)</f>
        <v>43.386816217224222</v>
      </c>
      <c r="Q79" s="84">
        <f>SUM(Q84+Q86+Q88+Q92+Q94+Q98+Q100)</f>
        <v>7997041.7300000004</v>
      </c>
      <c r="R79" s="94">
        <f>SUM(R84+R86+R88+R92+R94+R98+R100+R103)</f>
        <v>57378002.230000004</v>
      </c>
      <c r="S79" s="113"/>
      <c r="T79" s="93"/>
      <c r="U79" s="93"/>
      <c r="V79" s="94">
        <f>SUM(V84+V86+V88+V92+V94+V98+V100+V103)</f>
        <v>53150014.529999994</v>
      </c>
      <c r="W79" s="114">
        <f t="shared" si="32"/>
        <v>92.631343832690277</v>
      </c>
      <c r="X79" s="101">
        <f>SUM(V79/Q79*100)</f>
        <v>664.62094765135089</v>
      </c>
      <c r="Y79" s="80"/>
    </row>
    <row r="80" spans="1:25" hidden="1" x14ac:dyDescent="0.3">
      <c r="A80" s="9"/>
      <c r="B80" s="7"/>
      <c r="C80" s="7"/>
      <c r="D80" s="7"/>
      <c r="E80" s="7"/>
      <c r="F80" s="13" t="s">
        <v>35</v>
      </c>
      <c r="G80" s="90" t="s">
        <v>28</v>
      </c>
      <c r="H80" s="90" t="s">
        <v>57</v>
      </c>
      <c r="I80" s="90"/>
      <c r="J80" s="94">
        <f>SUM(J81)</f>
        <v>0</v>
      </c>
      <c r="K80" s="94"/>
      <c r="L80" s="94"/>
      <c r="M80" s="94"/>
      <c r="N80" s="94"/>
      <c r="O80" s="94"/>
      <c r="P80" s="94"/>
      <c r="Q80" s="94"/>
      <c r="R80" s="84">
        <f>SUM(R81)</f>
        <v>335</v>
      </c>
      <c r="S80" s="102"/>
      <c r="T80" s="103"/>
      <c r="U80" s="103"/>
      <c r="V80" s="102"/>
      <c r="W80" s="115"/>
      <c r="X80" s="115"/>
      <c r="Y80" s="166"/>
    </row>
    <row r="81" spans="1:25" ht="26.4" hidden="1" x14ac:dyDescent="0.3">
      <c r="A81" s="9"/>
      <c r="B81" s="7"/>
      <c r="C81" s="7"/>
      <c r="D81" s="7"/>
      <c r="E81" s="7"/>
      <c r="F81" s="87" t="s">
        <v>61</v>
      </c>
      <c r="G81" s="90" t="s">
        <v>28</v>
      </c>
      <c r="H81" s="95" t="s">
        <v>62</v>
      </c>
      <c r="I81" s="95"/>
      <c r="J81" s="101">
        <v>0</v>
      </c>
      <c r="K81" s="101"/>
      <c r="L81" s="101"/>
      <c r="M81" s="101"/>
      <c r="N81" s="94"/>
      <c r="O81" s="94"/>
      <c r="P81" s="94"/>
      <c r="Q81" s="94"/>
      <c r="R81" s="83">
        <v>335</v>
      </c>
      <c r="S81" s="102"/>
      <c r="T81" s="103"/>
      <c r="U81" s="103"/>
      <c r="V81" s="102"/>
      <c r="W81" s="115"/>
      <c r="X81" s="115"/>
      <c r="Y81" s="166"/>
    </row>
    <row r="82" spans="1:25" ht="36.6" hidden="1" customHeight="1" x14ac:dyDescent="0.3">
      <c r="A82" s="6"/>
      <c r="B82" s="7"/>
      <c r="C82" s="7"/>
      <c r="D82" s="7"/>
      <c r="E82" s="7"/>
      <c r="F82" s="63" t="s">
        <v>67</v>
      </c>
      <c r="G82" s="95" t="s">
        <v>24</v>
      </c>
      <c r="H82" s="95" t="s">
        <v>69</v>
      </c>
      <c r="I82" s="95"/>
      <c r="J82" s="101">
        <v>0</v>
      </c>
      <c r="K82" s="101"/>
      <c r="L82" s="101"/>
      <c r="M82" s="101"/>
      <c r="N82" s="101"/>
      <c r="O82" s="101"/>
      <c r="P82" s="101"/>
      <c r="Q82" s="101"/>
      <c r="R82" s="83"/>
      <c r="S82" s="102"/>
      <c r="T82" s="103"/>
      <c r="U82" s="103"/>
      <c r="V82" s="102"/>
      <c r="W82" s="115"/>
      <c r="X82" s="115"/>
      <c r="Y82" s="166"/>
    </row>
    <row r="83" spans="1:25" ht="50.4" hidden="1" customHeight="1" x14ac:dyDescent="0.3">
      <c r="A83" s="6"/>
      <c r="B83" s="7"/>
      <c r="C83" s="7"/>
      <c r="D83" s="7"/>
      <c r="E83" s="7"/>
      <c r="F83" s="63" t="s">
        <v>68</v>
      </c>
      <c r="G83" s="95" t="s">
        <v>24</v>
      </c>
      <c r="H83" s="95" t="s">
        <v>70</v>
      </c>
      <c r="I83" s="95"/>
      <c r="J83" s="101">
        <v>0</v>
      </c>
      <c r="K83" s="101"/>
      <c r="L83" s="101"/>
      <c r="M83" s="101"/>
      <c r="N83" s="101"/>
      <c r="O83" s="101"/>
      <c r="P83" s="101"/>
      <c r="Q83" s="101"/>
      <c r="R83" s="83"/>
      <c r="S83" s="102"/>
      <c r="T83" s="103"/>
      <c r="U83" s="103"/>
      <c r="V83" s="102"/>
      <c r="W83" s="115"/>
      <c r="X83" s="115"/>
      <c r="Y83" s="166"/>
    </row>
    <row r="84" spans="1:25" ht="34.799999999999997" customHeight="1" x14ac:dyDescent="0.3">
      <c r="A84" s="6"/>
      <c r="B84" s="7"/>
      <c r="C84" s="7"/>
      <c r="D84" s="7"/>
      <c r="E84" s="7"/>
      <c r="F84" s="81" t="s">
        <v>155</v>
      </c>
      <c r="G84" s="95"/>
      <c r="H84" s="90" t="s">
        <v>290</v>
      </c>
      <c r="I84" s="90"/>
      <c r="J84" s="94">
        <f>SUM(J85)</f>
        <v>556462.34</v>
      </c>
      <c r="K84" s="94">
        <f>SUM(K85)</f>
        <v>556462.34</v>
      </c>
      <c r="L84" s="84">
        <f t="shared" ref="L84:L89" si="41">SUM(K84/J84*100)</f>
        <v>100</v>
      </c>
      <c r="M84" s="84"/>
      <c r="N84" s="94">
        <v>0</v>
      </c>
      <c r="O84" s="94">
        <v>0</v>
      </c>
      <c r="P84" s="84">
        <v>0</v>
      </c>
      <c r="Q84" s="84">
        <f>SUM(Q85)</f>
        <v>700000</v>
      </c>
      <c r="R84" s="84">
        <f>SUM(R85)</f>
        <v>1133773.6399999999</v>
      </c>
      <c r="S84" s="102"/>
      <c r="T84" s="103"/>
      <c r="U84" s="103"/>
      <c r="V84" s="84">
        <f>SUM(V85)</f>
        <v>1133773.6399999999</v>
      </c>
      <c r="W84" s="85">
        <f t="shared" ref="W84:W105" si="42">SUM(V84/R84*100)</f>
        <v>100</v>
      </c>
      <c r="X84" s="101">
        <f>SUM(V84/Q84*100)</f>
        <v>161.96766285714284</v>
      </c>
      <c r="Y84" s="80"/>
    </row>
    <row r="85" spans="1:25" ht="56.4" customHeight="1" x14ac:dyDescent="0.3">
      <c r="A85" s="6"/>
      <c r="B85" s="7"/>
      <c r="C85" s="7"/>
      <c r="D85" s="7"/>
      <c r="E85" s="7"/>
      <c r="F85" s="80" t="s">
        <v>72</v>
      </c>
      <c r="G85" s="95" t="s">
        <v>28</v>
      </c>
      <c r="H85" s="95" t="s">
        <v>289</v>
      </c>
      <c r="I85" s="95"/>
      <c r="J85" s="101">
        <v>556462.34</v>
      </c>
      <c r="K85" s="101">
        <v>556462.34</v>
      </c>
      <c r="L85" s="83">
        <f t="shared" si="41"/>
        <v>100</v>
      </c>
      <c r="M85" s="83"/>
      <c r="N85" s="101">
        <v>0</v>
      </c>
      <c r="O85" s="101">
        <v>0</v>
      </c>
      <c r="P85" s="84">
        <v>0</v>
      </c>
      <c r="Q85" s="83">
        <v>700000</v>
      </c>
      <c r="R85" s="83">
        <v>1133773.6399999999</v>
      </c>
      <c r="S85" s="102"/>
      <c r="T85" s="103"/>
      <c r="U85" s="103"/>
      <c r="V85" s="101">
        <v>1133773.6399999999</v>
      </c>
      <c r="W85" s="85">
        <f t="shared" si="42"/>
        <v>100</v>
      </c>
      <c r="X85" s="101">
        <f>SUM(V85/Q85*100)</f>
        <v>161.96766285714284</v>
      </c>
      <c r="Y85" s="80" t="s">
        <v>526</v>
      </c>
    </row>
    <row r="86" spans="1:25" ht="39.6" customHeight="1" x14ac:dyDescent="0.3">
      <c r="A86" s="6"/>
      <c r="B86" s="7"/>
      <c r="C86" s="7"/>
      <c r="D86" s="7"/>
      <c r="E86" s="7"/>
      <c r="F86" s="81" t="s">
        <v>156</v>
      </c>
      <c r="G86" s="95"/>
      <c r="H86" s="90" t="s">
        <v>291</v>
      </c>
      <c r="I86" s="90"/>
      <c r="J86" s="94">
        <f>SUM(J87)</f>
        <v>442313</v>
      </c>
      <c r="K86" s="94">
        <f>SUM(K87)</f>
        <v>442303.41</v>
      </c>
      <c r="L86" s="84">
        <f t="shared" si="41"/>
        <v>99.997831852104724</v>
      </c>
      <c r="M86" s="84"/>
      <c r="N86" s="94">
        <v>0</v>
      </c>
      <c r="O86" s="94">
        <v>0</v>
      </c>
      <c r="P86" s="84">
        <v>0</v>
      </c>
      <c r="Q86" s="84">
        <f>SUM(Q87)</f>
        <v>600000</v>
      </c>
      <c r="R86" s="84">
        <f>SUM(R87)</f>
        <v>396482</v>
      </c>
      <c r="S86" s="102"/>
      <c r="T86" s="103"/>
      <c r="U86" s="103"/>
      <c r="V86" s="84">
        <f>SUM(V87)</f>
        <v>387901.68</v>
      </c>
      <c r="W86" s="85">
        <f t="shared" si="42"/>
        <v>97.835886622847951</v>
      </c>
      <c r="X86" s="101">
        <f>SUM(V86/Q86*100)</f>
        <v>64.650279999999995</v>
      </c>
      <c r="Y86" s="80"/>
    </row>
    <row r="87" spans="1:25" ht="57.6" customHeight="1" x14ac:dyDescent="0.3">
      <c r="A87" s="6"/>
      <c r="B87" s="7"/>
      <c r="C87" s="7"/>
      <c r="D87" s="7"/>
      <c r="E87" s="7"/>
      <c r="F87" s="80" t="s">
        <v>73</v>
      </c>
      <c r="G87" s="95" t="s">
        <v>28</v>
      </c>
      <c r="H87" s="95" t="s">
        <v>292</v>
      </c>
      <c r="I87" s="95"/>
      <c r="J87" s="101">
        <v>442313</v>
      </c>
      <c r="K87" s="101">
        <v>442303.41</v>
      </c>
      <c r="L87" s="83">
        <f t="shared" si="41"/>
        <v>99.997831852104724</v>
      </c>
      <c r="M87" s="83"/>
      <c r="N87" s="101">
        <v>0</v>
      </c>
      <c r="O87" s="101">
        <v>0</v>
      </c>
      <c r="P87" s="84">
        <v>0</v>
      </c>
      <c r="Q87" s="83">
        <v>600000</v>
      </c>
      <c r="R87" s="83">
        <v>396482</v>
      </c>
      <c r="S87" s="102"/>
      <c r="T87" s="103"/>
      <c r="U87" s="103"/>
      <c r="V87" s="101">
        <v>387901.68</v>
      </c>
      <c r="W87" s="85">
        <f t="shared" si="42"/>
        <v>97.835886622847951</v>
      </c>
      <c r="X87" s="101">
        <f>SUM(V87/Q87*100)</f>
        <v>64.650279999999995</v>
      </c>
      <c r="Y87" s="80" t="s">
        <v>546</v>
      </c>
    </row>
    <row r="88" spans="1:25" ht="34.799999999999997" customHeight="1" x14ac:dyDescent="0.3">
      <c r="A88" s="6"/>
      <c r="B88" s="7"/>
      <c r="C88" s="7"/>
      <c r="D88" s="7"/>
      <c r="E88" s="7"/>
      <c r="F88" s="81" t="s">
        <v>205</v>
      </c>
      <c r="G88" s="90"/>
      <c r="H88" s="90" t="s">
        <v>294</v>
      </c>
      <c r="I88" s="90"/>
      <c r="J88" s="94">
        <f>SUM(J89:J91)</f>
        <v>3870237.33</v>
      </c>
      <c r="K88" s="94">
        <f>SUM(K89:K91)</f>
        <v>3843247.43</v>
      </c>
      <c r="L88" s="84">
        <f t="shared" si="41"/>
        <v>99.302629329969278</v>
      </c>
      <c r="M88" s="84"/>
      <c r="N88" s="94">
        <f>SUM(N89:N91)</f>
        <v>9855440</v>
      </c>
      <c r="O88" s="94">
        <f>SUM(O89:O91)</f>
        <v>7183440</v>
      </c>
      <c r="P88" s="84">
        <f t="shared" ref="P88" si="43">SUM(O88/N88*100)</f>
        <v>72.888069939038743</v>
      </c>
      <c r="Q88" s="84">
        <f>SUM(Q89)</f>
        <v>4789928.87</v>
      </c>
      <c r="R88" s="84">
        <f>SUM(R89)</f>
        <v>6557514.46</v>
      </c>
      <c r="S88" s="102"/>
      <c r="T88" s="103"/>
      <c r="U88" s="103"/>
      <c r="V88" s="84">
        <f>SUM(V89)</f>
        <v>6189895.29</v>
      </c>
      <c r="W88" s="85">
        <f t="shared" si="42"/>
        <v>94.393925133639726</v>
      </c>
      <c r="X88" s="101">
        <f>SUM(V88/Q88*100)</f>
        <v>129.22729038354174</v>
      </c>
      <c r="Y88" s="166"/>
    </row>
    <row r="89" spans="1:25" ht="67.2" customHeight="1" x14ac:dyDescent="0.3">
      <c r="A89" s="6"/>
      <c r="B89" s="7"/>
      <c r="C89" s="7"/>
      <c r="D89" s="7"/>
      <c r="E89" s="7"/>
      <c r="F89" s="80" t="s">
        <v>76</v>
      </c>
      <c r="G89" s="95" t="s">
        <v>28</v>
      </c>
      <c r="H89" s="95" t="s">
        <v>293</v>
      </c>
      <c r="I89" s="95"/>
      <c r="J89" s="101">
        <v>3770687.43</v>
      </c>
      <c r="K89" s="101">
        <v>3770687.43</v>
      </c>
      <c r="L89" s="83">
        <f t="shared" si="41"/>
        <v>100</v>
      </c>
      <c r="M89" s="83"/>
      <c r="N89" s="101">
        <v>0</v>
      </c>
      <c r="O89" s="101">
        <v>0</v>
      </c>
      <c r="P89" s="84">
        <v>0</v>
      </c>
      <c r="Q89" s="83">
        <v>4789928.87</v>
      </c>
      <c r="R89" s="83">
        <v>6557514.46</v>
      </c>
      <c r="S89" s="102"/>
      <c r="T89" s="103"/>
      <c r="U89" s="103"/>
      <c r="V89" s="101">
        <v>6189895.29</v>
      </c>
      <c r="W89" s="85">
        <f t="shared" si="42"/>
        <v>94.393925133639726</v>
      </c>
      <c r="X89" s="101">
        <f t="shared" ref="X89" si="44">SUM(V89/Q89*100)</f>
        <v>129.22729038354174</v>
      </c>
      <c r="Y89" s="80" t="s">
        <v>527</v>
      </c>
    </row>
    <row r="90" spans="1:25" ht="32.4" hidden="1" customHeight="1" x14ac:dyDescent="0.3">
      <c r="A90" s="6"/>
      <c r="B90" s="7"/>
      <c r="C90" s="7"/>
      <c r="D90" s="7"/>
      <c r="E90" s="7"/>
      <c r="F90" s="80" t="s">
        <v>386</v>
      </c>
      <c r="G90" s="95"/>
      <c r="H90" s="95" t="s">
        <v>295</v>
      </c>
      <c r="I90" s="95"/>
      <c r="J90" s="101">
        <v>0</v>
      </c>
      <c r="K90" s="101">
        <v>0</v>
      </c>
      <c r="L90" s="83">
        <v>0</v>
      </c>
      <c r="M90" s="83"/>
      <c r="N90" s="101">
        <v>9855440</v>
      </c>
      <c r="O90" s="101">
        <v>7183440</v>
      </c>
      <c r="P90" s="83">
        <f t="shared" ref="P90" si="45">SUM(O90/N90*100)</f>
        <v>72.888069939038743</v>
      </c>
      <c r="Q90" s="83">
        <v>0</v>
      </c>
      <c r="R90" s="83">
        <v>0</v>
      </c>
      <c r="S90" s="102"/>
      <c r="T90" s="103"/>
      <c r="U90" s="103"/>
      <c r="V90" s="101">
        <v>0</v>
      </c>
      <c r="W90" s="85">
        <v>0</v>
      </c>
      <c r="X90" s="101">
        <v>0</v>
      </c>
      <c r="Y90" s="80"/>
    </row>
    <row r="91" spans="1:25" ht="24.6" hidden="1" customHeight="1" x14ac:dyDescent="0.3">
      <c r="A91" s="6"/>
      <c r="B91" s="7"/>
      <c r="C91" s="7"/>
      <c r="D91" s="7"/>
      <c r="E91" s="7"/>
      <c r="F91" s="80" t="s">
        <v>386</v>
      </c>
      <c r="G91" s="95"/>
      <c r="H91" s="95" t="s">
        <v>387</v>
      </c>
      <c r="I91" s="95"/>
      <c r="J91" s="101">
        <v>99549.9</v>
      </c>
      <c r="K91" s="101">
        <v>72560</v>
      </c>
      <c r="L91" s="83">
        <f>SUM(K91/J91*100)</f>
        <v>72.888069199466813</v>
      </c>
      <c r="M91" s="83"/>
      <c r="N91" s="101"/>
      <c r="O91" s="101"/>
      <c r="P91" s="83"/>
      <c r="Q91" s="83">
        <v>0</v>
      </c>
      <c r="R91" s="83">
        <v>0</v>
      </c>
      <c r="S91" s="102"/>
      <c r="T91" s="103"/>
      <c r="U91" s="103"/>
      <c r="V91" s="101">
        <v>0</v>
      </c>
      <c r="W91" s="85">
        <v>0</v>
      </c>
      <c r="X91" s="101">
        <v>0</v>
      </c>
      <c r="Y91" s="80"/>
    </row>
    <row r="92" spans="1:25" ht="27.6" customHeight="1" x14ac:dyDescent="0.3">
      <c r="A92" s="6"/>
      <c r="B92" s="7"/>
      <c r="C92" s="7"/>
      <c r="D92" s="7"/>
      <c r="E92" s="7"/>
      <c r="F92" s="81" t="s">
        <v>250</v>
      </c>
      <c r="G92" s="95"/>
      <c r="H92" s="90" t="s">
        <v>296</v>
      </c>
      <c r="I92" s="90"/>
      <c r="J92" s="94">
        <f>SUM(J93)</f>
        <v>526190.5</v>
      </c>
      <c r="K92" s="94">
        <f>SUM(K93:K94)</f>
        <v>526190.5</v>
      </c>
      <c r="L92" s="84">
        <f>SUM(K92/J92*100)</f>
        <v>100</v>
      </c>
      <c r="M92" s="84"/>
      <c r="N92" s="94">
        <f>SUM(N94:N95)</f>
        <v>0</v>
      </c>
      <c r="O92" s="94">
        <f>SUM(O94:O95)</f>
        <v>0</v>
      </c>
      <c r="P92" s="84">
        <v>0</v>
      </c>
      <c r="Q92" s="84">
        <f>SUM(Q93)</f>
        <v>200000</v>
      </c>
      <c r="R92" s="84">
        <f>SUM(R93)</f>
        <v>432000</v>
      </c>
      <c r="S92" s="102"/>
      <c r="T92" s="103"/>
      <c r="U92" s="103"/>
      <c r="V92" s="84">
        <f>SUM(V93)</f>
        <v>432000</v>
      </c>
      <c r="W92" s="85">
        <f t="shared" si="42"/>
        <v>100</v>
      </c>
      <c r="X92" s="101">
        <f>SUM(V92/Q92*100)</f>
        <v>216</v>
      </c>
      <c r="Y92" s="80"/>
    </row>
    <row r="93" spans="1:25" ht="55.2" customHeight="1" x14ac:dyDescent="0.3">
      <c r="A93" s="6"/>
      <c r="B93" s="7"/>
      <c r="C93" s="7"/>
      <c r="D93" s="7"/>
      <c r="E93" s="7"/>
      <c r="F93" s="80" t="s">
        <v>529</v>
      </c>
      <c r="G93" s="95"/>
      <c r="H93" s="95" t="s">
        <v>297</v>
      </c>
      <c r="I93" s="95"/>
      <c r="J93" s="101">
        <v>526190.5</v>
      </c>
      <c r="K93" s="101">
        <v>526190.5</v>
      </c>
      <c r="L93" s="83">
        <f>SUM(K93/J93*100)</f>
        <v>100</v>
      </c>
      <c r="M93" s="83"/>
      <c r="N93" s="101"/>
      <c r="O93" s="101"/>
      <c r="P93" s="83">
        <v>0</v>
      </c>
      <c r="Q93" s="83">
        <v>200000</v>
      </c>
      <c r="R93" s="83">
        <v>432000</v>
      </c>
      <c r="S93" s="102"/>
      <c r="T93" s="103"/>
      <c r="U93" s="103"/>
      <c r="V93" s="101">
        <v>432000</v>
      </c>
      <c r="W93" s="85">
        <f t="shared" ref="W93" si="46">SUM(V93/R93*100)</f>
        <v>100</v>
      </c>
      <c r="X93" s="101">
        <f t="shared" ref="X93:X101" si="47">SUM(V93/Q93*100)</f>
        <v>216</v>
      </c>
      <c r="Y93" s="80" t="s">
        <v>528</v>
      </c>
    </row>
    <row r="94" spans="1:25" ht="19.8" customHeight="1" x14ac:dyDescent="0.3">
      <c r="A94" s="6"/>
      <c r="B94" s="7"/>
      <c r="C94" s="7"/>
      <c r="D94" s="7"/>
      <c r="E94" s="7"/>
      <c r="F94" s="81" t="s">
        <v>298</v>
      </c>
      <c r="G94" s="95"/>
      <c r="H94" s="90" t="s">
        <v>299</v>
      </c>
      <c r="I94" s="90"/>
      <c r="J94" s="94">
        <f>SUM(J95)</f>
        <v>0</v>
      </c>
      <c r="K94" s="94">
        <v>0</v>
      </c>
      <c r="L94" s="84" t="e">
        <f>SUM(K94/J94*100)</f>
        <v>#DIV/0!</v>
      </c>
      <c r="M94" s="84"/>
      <c r="N94" s="94">
        <v>0</v>
      </c>
      <c r="O94" s="94">
        <v>0</v>
      </c>
      <c r="P94" s="84">
        <v>0</v>
      </c>
      <c r="Q94" s="84">
        <f>SUM(Q95)</f>
        <v>400000</v>
      </c>
      <c r="R94" s="84">
        <f>SUM(R95:R97)</f>
        <v>45828561.850000001</v>
      </c>
      <c r="S94" s="113"/>
      <c r="T94" s="93"/>
      <c r="U94" s="93"/>
      <c r="V94" s="94">
        <f>SUM(V95:V97)</f>
        <v>41976774.409999996</v>
      </c>
      <c r="W94" s="85">
        <f t="shared" si="42"/>
        <v>91.595225151059353</v>
      </c>
      <c r="X94" s="101">
        <f t="shared" si="47"/>
        <v>10494.1936025</v>
      </c>
      <c r="Y94" s="80"/>
    </row>
    <row r="95" spans="1:25" ht="45" customHeight="1" x14ac:dyDescent="0.3">
      <c r="A95" s="6"/>
      <c r="B95" s="7"/>
      <c r="C95" s="7"/>
      <c r="D95" s="7"/>
      <c r="E95" s="7"/>
      <c r="F95" s="80" t="s">
        <v>300</v>
      </c>
      <c r="G95" s="95"/>
      <c r="H95" s="95" t="s">
        <v>301</v>
      </c>
      <c r="I95" s="95"/>
      <c r="J95" s="101">
        <v>0</v>
      </c>
      <c r="K95" s="101">
        <v>0</v>
      </c>
      <c r="L95" s="83">
        <v>0</v>
      </c>
      <c r="M95" s="83"/>
      <c r="N95" s="101"/>
      <c r="O95" s="101"/>
      <c r="P95" s="83">
        <v>0</v>
      </c>
      <c r="Q95" s="83">
        <v>400000</v>
      </c>
      <c r="R95" s="83">
        <v>700000</v>
      </c>
      <c r="S95" s="102"/>
      <c r="T95" s="103"/>
      <c r="U95" s="103"/>
      <c r="V95" s="101">
        <v>700000</v>
      </c>
      <c r="W95" s="85">
        <f t="shared" si="42"/>
        <v>100</v>
      </c>
      <c r="X95" s="101">
        <f t="shared" si="47"/>
        <v>175</v>
      </c>
      <c r="Y95" s="80" t="s">
        <v>530</v>
      </c>
    </row>
    <row r="96" spans="1:25" ht="66.599999999999994" customHeight="1" x14ac:dyDescent="0.3">
      <c r="A96" s="6"/>
      <c r="B96" s="7"/>
      <c r="C96" s="7"/>
      <c r="D96" s="7"/>
      <c r="E96" s="7"/>
      <c r="F96" s="80" t="s">
        <v>386</v>
      </c>
      <c r="G96" s="95"/>
      <c r="H96" s="95" t="s">
        <v>470</v>
      </c>
      <c r="I96" s="95"/>
      <c r="J96" s="101"/>
      <c r="K96" s="101"/>
      <c r="L96" s="83"/>
      <c r="M96" s="83"/>
      <c r="N96" s="101"/>
      <c r="O96" s="101"/>
      <c r="P96" s="83"/>
      <c r="Q96" s="83">
        <v>0</v>
      </c>
      <c r="R96" s="83">
        <v>44902919.039999999</v>
      </c>
      <c r="S96" s="102"/>
      <c r="T96" s="103"/>
      <c r="U96" s="103"/>
      <c r="V96" s="101">
        <v>41067219.299999997</v>
      </c>
      <c r="W96" s="85">
        <f t="shared" ref="W96:W97" si="48">SUM(V96/R96*100)</f>
        <v>91.457794232523909</v>
      </c>
      <c r="X96" s="101">
        <v>0</v>
      </c>
      <c r="Y96" s="80" t="s">
        <v>531</v>
      </c>
    </row>
    <row r="97" spans="1:25" ht="54.6" customHeight="1" x14ac:dyDescent="0.3">
      <c r="A97" s="6"/>
      <c r="B97" s="7"/>
      <c r="C97" s="7"/>
      <c r="D97" s="7"/>
      <c r="E97" s="7"/>
      <c r="F97" s="80" t="s">
        <v>386</v>
      </c>
      <c r="G97" s="95"/>
      <c r="H97" s="95" t="s">
        <v>471</v>
      </c>
      <c r="I97" s="95"/>
      <c r="J97" s="101"/>
      <c r="K97" s="101"/>
      <c r="L97" s="83"/>
      <c r="M97" s="83"/>
      <c r="N97" s="101"/>
      <c r="O97" s="101"/>
      <c r="P97" s="83"/>
      <c r="Q97" s="83">
        <v>0</v>
      </c>
      <c r="R97" s="83">
        <v>225642.81</v>
      </c>
      <c r="S97" s="102"/>
      <c r="T97" s="103"/>
      <c r="U97" s="103"/>
      <c r="V97" s="101">
        <v>209555.11</v>
      </c>
      <c r="W97" s="85">
        <f t="shared" si="48"/>
        <v>92.870280245136101</v>
      </c>
      <c r="X97" s="101">
        <v>0</v>
      </c>
      <c r="Y97" s="80" t="s">
        <v>532</v>
      </c>
    </row>
    <row r="98" spans="1:25" ht="55.8" customHeight="1" x14ac:dyDescent="0.3">
      <c r="A98" s="6"/>
      <c r="B98" s="7"/>
      <c r="C98" s="7"/>
      <c r="D98" s="7"/>
      <c r="E98" s="7"/>
      <c r="F98" s="81" t="s">
        <v>302</v>
      </c>
      <c r="G98" s="95"/>
      <c r="H98" s="90" t="s">
        <v>303</v>
      </c>
      <c r="I98" s="90"/>
      <c r="J98" s="94">
        <f>SUM(J99)</f>
        <v>0</v>
      </c>
      <c r="K98" s="94"/>
      <c r="L98" s="84" t="e">
        <f>SUM(K98/J98*100)</f>
        <v>#DIV/0!</v>
      </c>
      <c r="M98" s="84"/>
      <c r="N98" s="94"/>
      <c r="O98" s="94"/>
      <c r="P98" s="84"/>
      <c r="Q98" s="84">
        <f>SUM(Q99)</f>
        <v>300000</v>
      </c>
      <c r="R98" s="83">
        <f t="shared" ref="R98:R99" si="49">SUM(J98,N98)</f>
        <v>0</v>
      </c>
      <c r="S98" s="102"/>
      <c r="T98" s="103"/>
      <c r="U98" s="103"/>
      <c r="V98" s="101">
        <f t="shared" ref="V98:V99" si="50">SUM(K98,O98)</f>
        <v>0</v>
      </c>
      <c r="W98" s="85">
        <v>0</v>
      </c>
      <c r="X98" s="101">
        <f t="shared" si="47"/>
        <v>0</v>
      </c>
      <c r="Y98" s="80"/>
    </row>
    <row r="99" spans="1:25" ht="45.6" customHeight="1" x14ac:dyDescent="0.3">
      <c r="A99" s="6"/>
      <c r="B99" s="7"/>
      <c r="C99" s="7"/>
      <c r="D99" s="7"/>
      <c r="E99" s="7"/>
      <c r="F99" s="80" t="s">
        <v>304</v>
      </c>
      <c r="G99" s="95"/>
      <c r="H99" s="95" t="s">
        <v>305</v>
      </c>
      <c r="I99" s="95"/>
      <c r="J99" s="101">
        <v>0</v>
      </c>
      <c r="K99" s="101"/>
      <c r="L99" s="83" t="e">
        <f>SUM(K99/J99*100)</f>
        <v>#DIV/0!</v>
      </c>
      <c r="M99" s="83"/>
      <c r="N99" s="101"/>
      <c r="O99" s="101"/>
      <c r="P99" s="85" t="e">
        <f>SUM(O99/J99*100)</f>
        <v>#DIV/0!</v>
      </c>
      <c r="Q99" s="85">
        <v>300000</v>
      </c>
      <c r="R99" s="83">
        <f t="shared" si="49"/>
        <v>0</v>
      </c>
      <c r="S99" s="102"/>
      <c r="T99" s="103"/>
      <c r="U99" s="103"/>
      <c r="V99" s="101">
        <f t="shared" si="50"/>
        <v>0</v>
      </c>
      <c r="W99" s="85">
        <v>0</v>
      </c>
      <c r="X99" s="101">
        <f t="shared" si="47"/>
        <v>0</v>
      </c>
      <c r="Y99" s="80" t="s">
        <v>565</v>
      </c>
    </row>
    <row r="100" spans="1:25" ht="24" customHeight="1" x14ac:dyDescent="0.3">
      <c r="A100" s="6"/>
      <c r="B100" s="7"/>
      <c r="C100" s="7"/>
      <c r="D100" s="7"/>
      <c r="E100" s="7"/>
      <c r="F100" s="81" t="s">
        <v>375</v>
      </c>
      <c r="G100" s="95"/>
      <c r="H100" s="90" t="s">
        <v>376</v>
      </c>
      <c r="I100" s="95"/>
      <c r="J100" s="101">
        <f>SUM(J101:J102)</f>
        <v>118473.62</v>
      </c>
      <c r="K100" s="101">
        <f>SUM(K101:K102)</f>
        <v>118473.62</v>
      </c>
      <c r="L100" s="83">
        <f>SUM(K100/J100*100)</f>
        <v>100</v>
      </c>
      <c r="M100" s="83"/>
      <c r="N100" s="101">
        <f>SUM(N101:N102)</f>
        <v>7090000</v>
      </c>
      <c r="O100" s="101">
        <f>SUM(O101:O102)</f>
        <v>168646.91</v>
      </c>
      <c r="P100" s="83">
        <f t="shared" ref="P100" si="51">SUM(O100/N100*100)</f>
        <v>2.3786588152327219</v>
      </c>
      <c r="Q100" s="84">
        <f>SUM(Q101:Q102)</f>
        <v>1007112.86</v>
      </c>
      <c r="R100" s="84">
        <f>SUM(R101:R102)</f>
        <v>34777.78</v>
      </c>
      <c r="S100" s="102"/>
      <c r="T100" s="103"/>
      <c r="U100" s="103"/>
      <c r="V100" s="84">
        <f>SUM(V101:V102)</f>
        <v>34777.009999999995</v>
      </c>
      <c r="W100" s="85">
        <f t="shared" ref="W100" si="52">SUM(V100/R100*100)</f>
        <v>99.99778594263347</v>
      </c>
      <c r="X100" s="101">
        <f t="shared" si="47"/>
        <v>3.4531393035731863</v>
      </c>
      <c r="Y100" s="80"/>
    </row>
    <row r="101" spans="1:25" ht="31.8" customHeight="1" x14ac:dyDescent="0.3">
      <c r="A101" s="6"/>
      <c r="B101" s="7"/>
      <c r="C101" s="7"/>
      <c r="D101" s="7"/>
      <c r="E101" s="7"/>
      <c r="F101" s="80" t="s">
        <v>377</v>
      </c>
      <c r="G101" s="95"/>
      <c r="H101" s="95" t="s">
        <v>388</v>
      </c>
      <c r="I101" s="95"/>
      <c r="J101" s="101">
        <v>118473.62</v>
      </c>
      <c r="K101" s="101">
        <v>118473.62</v>
      </c>
      <c r="L101" s="83">
        <f>SUM(K101/J101*100)</f>
        <v>100</v>
      </c>
      <c r="M101" s="83"/>
      <c r="N101" s="101">
        <v>0</v>
      </c>
      <c r="O101" s="101">
        <v>0</v>
      </c>
      <c r="P101" s="83">
        <v>0</v>
      </c>
      <c r="Q101" s="83">
        <v>10071.129999999999</v>
      </c>
      <c r="R101" s="83">
        <v>347.78</v>
      </c>
      <c r="S101" s="102"/>
      <c r="T101" s="103"/>
      <c r="U101" s="103"/>
      <c r="V101" s="101">
        <v>347.77</v>
      </c>
      <c r="W101" s="85">
        <f t="shared" ref="W101:W104" si="53">SUM(V101/R101*100)</f>
        <v>99.997124619012027</v>
      </c>
      <c r="X101" s="101">
        <f t="shared" si="47"/>
        <v>3.4531378306108649</v>
      </c>
      <c r="Y101" s="166" t="s">
        <v>533</v>
      </c>
    </row>
    <row r="102" spans="1:25" ht="33.6" customHeight="1" x14ac:dyDescent="0.3">
      <c r="A102" s="6"/>
      <c r="B102" s="7"/>
      <c r="C102" s="7"/>
      <c r="D102" s="7"/>
      <c r="E102" s="7"/>
      <c r="F102" s="80" t="s">
        <v>378</v>
      </c>
      <c r="G102" s="95"/>
      <c r="H102" s="95" t="s">
        <v>379</v>
      </c>
      <c r="I102" s="95"/>
      <c r="J102" s="101">
        <v>0</v>
      </c>
      <c r="K102" s="101">
        <v>0</v>
      </c>
      <c r="L102" s="83">
        <v>0</v>
      </c>
      <c r="M102" s="83"/>
      <c r="N102" s="101">
        <v>7090000</v>
      </c>
      <c r="O102" s="101">
        <v>168646.91</v>
      </c>
      <c r="P102" s="83">
        <f t="shared" ref="P102" si="54">SUM(O102/N102*100)</f>
        <v>2.3786588152327219</v>
      </c>
      <c r="Q102" s="83">
        <v>997041.73</v>
      </c>
      <c r="R102" s="83">
        <v>34430</v>
      </c>
      <c r="S102" s="102"/>
      <c r="T102" s="103"/>
      <c r="U102" s="103"/>
      <c r="V102" s="83">
        <v>34429.24</v>
      </c>
      <c r="W102" s="85">
        <f t="shared" si="53"/>
        <v>99.997792622712751</v>
      </c>
      <c r="X102" s="101">
        <f>SUM(V102/Q102*100)</f>
        <v>3.4531393184515959</v>
      </c>
      <c r="Y102" s="80" t="s">
        <v>534</v>
      </c>
    </row>
    <row r="103" spans="1:25" ht="42" customHeight="1" x14ac:dyDescent="0.3">
      <c r="A103" s="6"/>
      <c r="B103" s="7"/>
      <c r="C103" s="7"/>
      <c r="D103" s="7"/>
      <c r="E103" s="7"/>
      <c r="F103" s="110" t="s">
        <v>472</v>
      </c>
      <c r="G103" s="117"/>
      <c r="H103" s="118" t="s">
        <v>473</v>
      </c>
      <c r="I103" s="94">
        <f>SUM(I104)</f>
        <v>2994892.5</v>
      </c>
      <c r="J103" s="101"/>
      <c r="K103" s="101"/>
      <c r="L103" s="83"/>
      <c r="M103" s="83"/>
      <c r="N103" s="101"/>
      <c r="O103" s="101"/>
      <c r="P103" s="83"/>
      <c r="Q103" s="83">
        <f>SUM(Q104)</f>
        <v>0</v>
      </c>
      <c r="R103" s="84">
        <f>SUM(R104)</f>
        <v>2994892.5</v>
      </c>
      <c r="S103" s="113"/>
      <c r="T103" s="93"/>
      <c r="U103" s="93"/>
      <c r="V103" s="84">
        <f>SUM(V104)</f>
        <v>2994892.5</v>
      </c>
      <c r="W103" s="85">
        <f t="shared" si="53"/>
        <v>100</v>
      </c>
      <c r="X103" s="101">
        <v>0</v>
      </c>
      <c r="Y103" s="80"/>
    </row>
    <row r="104" spans="1:25" ht="43.8" customHeight="1" x14ac:dyDescent="0.3">
      <c r="A104" s="6"/>
      <c r="B104" s="7"/>
      <c r="C104" s="7"/>
      <c r="D104" s="7"/>
      <c r="E104" s="7"/>
      <c r="F104" s="72" t="s">
        <v>474</v>
      </c>
      <c r="G104" s="117"/>
      <c r="H104" s="119" t="s">
        <v>475</v>
      </c>
      <c r="I104" s="101">
        <v>2994892.5</v>
      </c>
      <c r="J104" s="101"/>
      <c r="K104" s="101"/>
      <c r="L104" s="83"/>
      <c r="M104" s="83"/>
      <c r="N104" s="101"/>
      <c r="O104" s="101"/>
      <c r="P104" s="83"/>
      <c r="Q104" s="83">
        <v>0</v>
      </c>
      <c r="R104" s="83">
        <v>2994892.5</v>
      </c>
      <c r="S104" s="102"/>
      <c r="T104" s="103"/>
      <c r="U104" s="103"/>
      <c r="V104" s="83">
        <v>2994892.5</v>
      </c>
      <c r="W104" s="85">
        <f t="shared" si="53"/>
        <v>100</v>
      </c>
      <c r="X104" s="101">
        <v>0</v>
      </c>
      <c r="Y104" s="80" t="s">
        <v>535</v>
      </c>
    </row>
    <row r="105" spans="1:25" ht="40.200000000000003" customHeight="1" x14ac:dyDescent="0.3">
      <c r="A105" s="9" t="s">
        <v>13</v>
      </c>
      <c r="B105" s="7"/>
      <c r="C105" s="7"/>
      <c r="D105" s="7"/>
      <c r="E105" s="7"/>
      <c r="F105" s="96" t="s">
        <v>268</v>
      </c>
      <c r="G105" s="90" t="s">
        <v>38</v>
      </c>
      <c r="H105" s="90" t="s">
        <v>112</v>
      </c>
      <c r="I105" s="90"/>
      <c r="J105" s="94">
        <f>SUM(J106,J108)</f>
        <v>1562034.82</v>
      </c>
      <c r="K105" s="94">
        <f>SUM(K106,K108)</f>
        <v>1562034.82</v>
      </c>
      <c r="L105" s="84">
        <f t="shared" ref="L105:L125" si="55">SUM(K105/J105*100)</f>
        <v>100</v>
      </c>
      <c r="M105" s="84"/>
      <c r="N105" s="94">
        <f>SUM(N106,N108)</f>
        <v>0</v>
      </c>
      <c r="O105" s="94">
        <f>SUM(O106,O108)</f>
        <v>0</v>
      </c>
      <c r="P105" s="94">
        <f>SUM(P106,P108)</f>
        <v>0</v>
      </c>
      <c r="Q105" s="94">
        <f>SUM(Q106+Q108)</f>
        <v>4082000</v>
      </c>
      <c r="R105" s="94">
        <f>SUM(R106+R108)</f>
        <v>6138339.1500000004</v>
      </c>
      <c r="S105" s="113"/>
      <c r="T105" s="93"/>
      <c r="U105" s="93"/>
      <c r="V105" s="94">
        <f>SUM(V106+V108)</f>
        <v>6138339.1500000004</v>
      </c>
      <c r="W105" s="114">
        <f t="shared" si="42"/>
        <v>100</v>
      </c>
      <c r="X105" s="101">
        <f t="shared" ref="X105:X111" si="56">SUM(V105/Q105*100)</f>
        <v>150.37577535521805</v>
      </c>
      <c r="Y105" s="80"/>
    </row>
    <row r="106" spans="1:25" ht="83.4" customHeight="1" x14ac:dyDescent="0.3">
      <c r="A106" s="9"/>
      <c r="B106" s="7"/>
      <c r="C106" s="7"/>
      <c r="D106" s="7"/>
      <c r="E106" s="7"/>
      <c r="F106" s="13" t="s">
        <v>229</v>
      </c>
      <c r="G106" s="90" t="s">
        <v>28</v>
      </c>
      <c r="H106" s="90" t="s">
        <v>306</v>
      </c>
      <c r="I106" s="90"/>
      <c r="J106" s="94">
        <f>SUM(J107)</f>
        <v>5400</v>
      </c>
      <c r="K106" s="94">
        <f>SUM(K107)</f>
        <v>5400</v>
      </c>
      <c r="L106" s="83">
        <f t="shared" si="55"/>
        <v>100</v>
      </c>
      <c r="M106" s="83"/>
      <c r="N106" s="94"/>
      <c r="O106" s="94"/>
      <c r="P106" s="94"/>
      <c r="Q106" s="94">
        <f>SUM(Q107)</f>
        <v>90000</v>
      </c>
      <c r="R106" s="94">
        <f>SUM(R107)</f>
        <v>601180</v>
      </c>
      <c r="S106" s="102"/>
      <c r="T106" s="103"/>
      <c r="U106" s="103"/>
      <c r="V106" s="94">
        <f>SUM(V107)</f>
        <v>601180</v>
      </c>
      <c r="W106" s="85">
        <f t="shared" ref="W106:W111" si="57">SUM(V106/R106*100)</f>
        <v>100</v>
      </c>
      <c r="X106" s="101">
        <f t="shared" si="56"/>
        <v>667.97777777777776</v>
      </c>
      <c r="Y106" s="162" t="s">
        <v>516</v>
      </c>
    </row>
    <row r="107" spans="1:25" ht="26.4" customHeight="1" x14ac:dyDescent="0.3">
      <c r="A107" s="9"/>
      <c r="B107" s="7"/>
      <c r="C107" s="7"/>
      <c r="D107" s="7"/>
      <c r="E107" s="7"/>
      <c r="F107" s="116" t="s">
        <v>231</v>
      </c>
      <c r="G107" s="90" t="s">
        <v>28</v>
      </c>
      <c r="H107" s="95" t="s">
        <v>307</v>
      </c>
      <c r="I107" s="95"/>
      <c r="J107" s="101">
        <v>5400</v>
      </c>
      <c r="K107" s="101">
        <v>5400</v>
      </c>
      <c r="L107" s="83">
        <f t="shared" si="55"/>
        <v>100</v>
      </c>
      <c r="M107" s="83"/>
      <c r="N107" s="94"/>
      <c r="O107" s="94"/>
      <c r="P107" s="94"/>
      <c r="Q107" s="101">
        <v>90000</v>
      </c>
      <c r="R107" s="83">
        <v>601180</v>
      </c>
      <c r="S107" s="102"/>
      <c r="T107" s="103"/>
      <c r="U107" s="103"/>
      <c r="V107" s="101">
        <v>601180</v>
      </c>
      <c r="W107" s="85">
        <f t="shared" si="57"/>
        <v>100</v>
      </c>
      <c r="X107" s="101">
        <f t="shared" si="56"/>
        <v>667.97777777777776</v>
      </c>
      <c r="Y107" s="163"/>
    </row>
    <row r="108" spans="1:25" ht="24.6" customHeight="1" x14ac:dyDescent="0.3">
      <c r="A108" s="9"/>
      <c r="B108" s="7"/>
      <c r="C108" s="7"/>
      <c r="D108" s="7"/>
      <c r="E108" s="7"/>
      <c r="F108" s="110" t="s">
        <v>269</v>
      </c>
      <c r="G108" s="90" t="s">
        <v>38</v>
      </c>
      <c r="H108" s="90" t="s">
        <v>230</v>
      </c>
      <c r="I108" s="90"/>
      <c r="J108" s="94">
        <f>SUM(J110)</f>
        <v>1556634.82</v>
      </c>
      <c r="K108" s="94">
        <f>SUM(K109)</f>
        <v>1556634.82</v>
      </c>
      <c r="L108" s="83">
        <f t="shared" si="55"/>
        <v>100</v>
      </c>
      <c r="M108" s="83"/>
      <c r="N108" s="94">
        <f>SUM(N110)</f>
        <v>0</v>
      </c>
      <c r="O108" s="94">
        <v>0</v>
      </c>
      <c r="P108" s="84">
        <v>0</v>
      </c>
      <c r="Q108" s="84">
        <f>SUM(Q109)</f>
        <v>3992000</v>
      </c>
      <c r="R108" s="84">
        <f>SUM(R109)</f>
        <v>5537159.1500000004</v>
      </c>
      <c r="S108" s="102"/>
      <c r="T108" s="103"/>
      <c r="U108" s="103"/>
      <c r="V108" s="84">
        <f>SUM(V109)</f>
        <v>5537159.1500000004</v>
      </c>
      <c r="W108" s="85">
        <f t="shared" si="57"/>
        <v>100</v>
      </c>
      <c r="X108" s="101">
        <f t="shared" si="56"/>
        <v>138.70639153306615</v>
      </c>
      <c r="Y108" s="162" t="s">
        <v>517</v>
      </c>
    </row>
    <row r="109" spans="1:25" ht="53.4" customHeight="1" x14ac:dyDescent="0.3">
      <c r="A109" s="9"/>
      <c r="B109" s="7"/>
      <c r="C109" s="7"/>
      <c r="D109" s="7"/>
      <c r="E109" s="7"/>
      <c r="F109" s="120" t="s">
        <v>157</v>
      </c>
      <c r="G109" s="90"/>
      <c r="H109" s="90" t="s">
        <v>230</v>
      </c>
      <c r="I109" s="90"/>
      <c r="J109" s="101">
        <f>SUM(J110)</f>
        <v>1556634.82</v>
      </c>
      <c r="K109" s="101">
        <f>SUM(K110)</f>
        <v>1556634.82</v>
      </c>
      <c r="L109" s="83">
        <f t="shared" si="55"/>
        <v>100</v>
      </c>
      <c r="M109" s="83"/>
      <c r="N109" s="94">
        <f>SUM(N110)</f>
        <v>0</v>
      </c>
      <c r="O109" s="94">
        <v>0</v>
      </c>
      <c r="P109" s="84">
        <v>0</v>
      </c>
      <c r="Q109" s="84">
        <f>SUM(Q110)</f>
        <v>3992000</v>
      </c>
      <c r="R109" s="84">
        <f>SUM(R110)</f>
        <v>5537159.1500000004</v>
      </c>
      <c r="S109" s="102"/>
      <c r="T109" s="103"/>
      <c r="U109" s="103"/>
      <c r="V109" s="84">
        <f>SUM(V110)</f>
        <v>5537159.1500000004</v>
      </c>
      <c r="W109" s="85">
        <f t="shared" si="57"/>
        <v>100</v>
      </c>
      <c r="X109" s="101">
        <f t="shared" si="56"/>
        <v>138.70639153306615</v>
      </c>
      <c r="Y109" s="163"/>
    </row>
    <row r="110" spans="1:25" ht="27" customHeight="1" x14ac:dyDescent="0.3">
      <c r="A110" s="9"/>
      <c r="B110" s="7"/>
      <c r="C110" s="7"/>
      <c r="D110" s="7"/>
      <c r="E110" s="7"/>
      <c r="F110" s="63" t="s">
        <v>55</v>
      </c>
      <c r="G110" s="95" t="s">
        <v>38</v>
      </c>
      <c r="H110" s="95" t="s">
        <v>308</v>
      </c>
      <c r="I110" s="95"/>
      <c r="J110" s="101">
        <v>1556634.82</v>
      </c>
      <c r="K110" s="101">
        <v>1556634.82</v>
      </c>
      <c r="L110" s="83">
        <f t="shared" si="55"/>
        <v>100</v>
      </c>
      <c r="M110" s="83"/>
      <c r="N110" s="101">
        <v>0</v>
      </c>
      <c r="O110" s="101">
        <v>0</v>
      </c>
      <c r="P110" s="84">
        <v>0</v>
      </c>
      <c r="Q110" s="83">
        <v>3992000</v>
      </c>
      <c r="R110" s="83">
        <v>5537159.1500000004</v>
      </c>
      <c r="S110" s="102"/>
      <c r="T110" s="103"/>
      <c r="U110" s="103"/>
      <c r="V110" s="101">
        <v>5537159.1500000004</v>
      </c>
      <c r="W110" s="85">
        <f t="shared" si="57"/>
        <v>100</v>
      </c>
      <c r="X110" s="101">
        <f t="shared" si="56"/>
        <v>138.70639153306615</v>
      </c>
      <c r="Y110" s="166"/>
    </row>
    <row r="111" spans="1:25" ht="39.6" customHeight="1" x14ac:dyDescent="0.3">
      <c r="A111" s="9" t="s">
        <v>14</v>
      </c>
      <c r="B111" s="11">
        <v>977</v>
      </c>
      <c r="C111" s="11" t="s">
        <v>33</v>
      </c>
      <c r="D111" s="11"/>
      <c r="E111" s="11"/>
      <c r="F111" s="96" t="s">
        <v>310</v>
      </c>
      <c r="G111" s="90" t="s">
        <v>38</v>
      </c>
      <c r="H111" s="90" t="s">
        <v>113</v>
      </c>
      <c r="I111" s="90"/>
      <c r="J111" s="94">
        <f>SUM(J112+J114+J116+J121)</f>
        <v>458122.6</v>
      </c>
      <c r="K111" s="94">
        <f>SUM(K112+K114+K116+K121)</f>
        <v>458122.19999999995</v>
      </c>
      <c r="L111" s="83">
        <f t="shared" si="55"/>
        <v>99.999912687127861</v>
      </c>
      <c r="M111" s="83"/>
      <c r="N111" s="94">
        <v>0</v>
      </c>
      <c r="O111" s="94">
        <v>0</v>
      </c>
      <c r="P111" s="84">
        <v>0</v>
      </c>
      <c r="Q111" s="84">
        <f>SUM(Q112+Q114+Q116+Q119+Q121)</f>
        <v>3000000</v>
      </c>
      <c r="R111" s="84">
        <f>SUM(R112+R114+R116+R119+R121)</f>
        <v>1607229.32</v>
      </c>
      <c r="S111" s="102"/>
      <c r="T111" s="103"/>
      <c r="U111" s="103"/>
      <c r="V111" s="84">
        <f>SUM(V112+V114+V116+V119+V121)</f>
        <v>1607229.32</v>
      </c>
      <c r="W111" s="114">
        <f t="shared" si="57"/>
        <v>100</v>
      </c>
      <c r="X111" s="101">
        <f t="shared" si="56"/>
        <v>53.574310666666669</v>
      </c>
      <c r="Y111" s="80"/>
    </row>
    <row r="112" spans="1:25" ht="32.4" customHeight="1" x14ac:dyDescent="0.3">
      <c r="A112" s="9"/>
      <c r="B112" s="11"/>
      <c r="C112" s="11"/>
      <c r="D112" s="11"/>
      <c r="E112" s="11"/>
      <c r="F112" s="31" t="s">
        <v>311</v>
      </c>
      <c r="G112" s="95" t="s">
        <v>28</v>
      </c>
      <c r="H112" s="95" t="s">
        <v>312</v>
      </c>
      <c r="I112" s="95"/>
      <c r="J112" s="101">
        <f>SUM(J113)</f>
        <v>0</v>
      </c>
      <c r="K112" s="101">
        <v>0</v>
      </c>
      <c r="L112" s="83" t="e">
        <f t="shared" si="55"/>
        <v>#DIV/0!</v>
      </c>
      <c r="M112" s="83"/>
      <c r="N112" s="101">
        <v>0</v>
      </c>
      <c r="O112" s="101">
        <v>0</v>
      </c>
      <c r="P112" s="84">
        <v>0</v>
      </c>
      <c r="Q112" s="83">
        <v>100000</v>
      </c>
      <c r="R112" s="83">
        <f>SUM(R113)</f>
        <v>77800</v>
      </c>
      <c r="S112" s="102"/>
      <c r="T112" s="103"/>
      <c r="U112" s="103"/>
      <c r="V112" s="101">
        <f>SUM(V113)</f>
        <v>77800</v>
      </c>
      <c r="W112" s="85">
        <f t="shared" ref="W112:W133" si="58">SUM(V112/R112*100)</f>
        <v>100</v>
      </c>
      <c r="X112" s="101">
        <f t="shared" ref="X112:X115" si="59">SUM(V112/Q112*100)</f>
        <v>77.8</v>
      </c>
      <c r="Y112" s="80"/>
    </row>
    <row r="113" spans="1:25" ht="74.400000000000006" customHeight="1" x14ac:dyDescent="0.3">
      <c r="A113" s="9"/>
      <c r="B113" s="11"/>
      <c r="C113" s="11"/>
      <c r="D113" s="11"/>
      <c r="E113" s="11"/>
      <c r="F113" s="63" t="s">
        <v>313</v>
      </c>
      <c r="G113" s="95"/>
      <c r="H113" s="95" t="s">
        <v>314</v>
      </c>
      <c r="I113" s="95"/>
      <c r="J113" s="101">
        <v>0</v>
      </c>
      <c r="K113" s="101">
        <v>0</v>
      </c>
      <c r="L113" s="83" t="e">
        <f t="shared" si="55"/>
        <v>#DIV/0!</v>
      </c>
      <c r="M113" s="83"/>
      <c r="N113" s="101">
        <v>0</v>
      </c>
      <c r="O113" s="101"/>
      <c r="P113" s="101"/>
      <c r="Q113" s="101">
        <v>100000</v>
      </c>
      <c r="R113" s="83">
        <v>77800</v>
      </c>
      <c r="S113" s="102"/>
      <c r="T113" s="103"/>
      <c r="U113" s="103"/>
      <c r="V113" s="101">
        <v>77800</v>
      </c>
      <c r="W113" s="85">
        <f t="shared" si="58"/>
        <v>100</v>
      </c>
      <c r="X113" s="101">
        <f t="shared" si="59"/>
        <v>77.8</v>
      </c>
      <c r="Y113" s="80" t="s">
        <v>553</v>
      </c>
    </row>
    <row r="114" spans="1:25" ht="24.6" customHeight="1" x14ac:dyDescent="0.3">
      <c r="A114" s="9"/>
      <c r="B114" s="11"/>
      <c r="C114" s="11"/>
      <c r="D114" s="11"/>
      <c r="E114" s="11"/>
      <c r="F114" s="81" t="s">
        <v>315</v>
      </c>
      <c r="G114" s="95"/>
      <c r="H114" s="95" t="s">
        <v>316</v>
      </c>
      <c r="I114" s="95"/>
      <c r="J114" s="101">
        <f>SUM(J115)</f>
        <v>0</v>
      </c>
      <c r="K114" s="101">
        <v>0</v>
      </c>
      <c r="L114" s="83" t="e">
        <f t="shared" si="55"/>
        <v>#DIV/0!</v>
      </c>
      <c r="M114" s="83"/>
      <c r="N114" s="101">
        <v>0</v>
      </c>
      <c r="O114" s="101"/>
      <c r="P114" s="101"/>
      <c r="Q114" s="101">
        <f>SUM(Q115)</f>
        <v>100000</v>
      </c>
      <c r="R114" s="83">
        <f>SUM(R115)</f>
        <v>0</v>
      </c>
      <c r="S114" s="102"/>
      <c r="T114" s="103"/>
      <c r="U114" s="103"/>
      <c r="V114" s="101">
        <f>SUM(V115)</f>
        <v>0</v>
      </c>
      <c r="W114" s="85">
        <v>0</v>
      </c>
      <c r="X114" s="101">
        <f t="shared" si="59"/>
        <v>0</v>
      </c>
      <c r="Y114" s="80"/>
    </row>
    <row r="115" spans="1:25" ht="46.2" customHeight="1" x14ac:dyDescent="0.3">
      <c r="A115" s="9"/>
      <c r="B115" s="11"/>
      <c r="C115" s="11"/>
      <c r="D115" s="11"/>
      <c r="E115" s="11"/>
      <c r="F115" s="63" t="s">
        <v>317</v>
      </c>
      <c r="G115" s="95"/>
      <c r="H115" s="95" t="s">
        <v>318</v>
      </c>
      <c r="I115" s="95"/>
      <c r="J115" s="101">
        <v>0</v>
      </c>
      <c r="K115" s="101">
        <v>0</v>
      </c>
      <c r="L115" s="83" t="e">
        <f t="shared" si="55"/>
        <v>#DIV/0!</v>
      </c>
      <c r="M115" s="83"/>
      <c r="N115" s="101">
        <v>0</v>
      </c>
      <c r="O115" s="101"/>
      <c r="P115" s="101"/>
      <c r="Q115" s="101">
        <v>100000</v>
      </c>
      <c r="R115" s="83">
        <v>0</v>
      </c>
      <c r="S115" s="102"/>
      <c r="T115" s="103"/>
      <c r="U115" s="103"/>
      <c r="V115" s="101">
        <f t="shared" ref="V115" si="60">SUM(K115,O115)</f>
        <v>0</v>
      </c>
      <c r="W115" s="85">
        <v>0</v>
      </c>
      <c r="X115" s="101">
        <f t="shared" si="59"/>
        <v>0</v>
      </c>
      <c r="Y115" s="80" t="s">
        <v>554</v>
      </c>
    </row>
    <row r="116" spans="1:25" ht="26.4" customHeight="1" x14ac:dyDescent="0.3">
      <c r="A116" s="9"/>
      <c r="B116" s="11"/>
      <c r="C116" s="11"/>
      <c r="D116" s="11"/>
      <c r="E116" s="11"/>
      <c r="F116" s="81" t="s">
        <v>319</v>
      </c>
      <c r="G116" s="95"/>
      <c r="H116" s="95" t="s">
        <v>321</v>
      </c>
      <c r="I116" s="95"/>
      <c r="J116" s="101">
        <f>SUM(J117)</f>
        <v>413770</v>
      </c>
      <c r="K116" s="101">
        <f>SUM(K117)</f>
        <v>413769.6</v>
      </c>
      <c r="L116" s="83">
        <f t="shared" si="55"/>
        <v>99.999903327935797</v>
      </c>
      <c r="M116" s="83"/>
      <c r="N116" s="101"/>
      <c r="O116" s="101"/>
      <c r="P116" s="101"/>
      <c r="Q116" s="101">
        <f>SUM(Q117:Q118)</f>
        <v>2750000</v>
      </c>
      <c r="R116" s="83">
        <f>SUM(R117:R118)</f>
        <v>1529429.32</v>
      </c>
      <c r="S116" s="102"/>
      <c r="T116" s="103"/>
      <c r="U116" s="103"/>
      <c r="V116" s="83">
        <f>SUM(V117:V118)</f>
        <v>1529429.32</v>
      </c>
      <c r="W116" s="85">
        <f t="shared" si="58"/>
        <v>100</v>
      </c>
      <c r="X116" s="101">
        <f>SUM(V116/Q116*100)</f>
        <v>55.615611636363639</v>
      </c>
      <c r="Y116" s="80"/>
    </row>
    <row r="117" spans="1:25" ht="31.2" customHeight="1" x14ac:dyDescent="0.3">
      <c r="A117" s="9"/>
      <c r="B117" s="11"/>
      <c r="C117" s="11"/>
      <c r="D117" s="11"/>
      <c r="E117" s="11"/>
      <c r="F117" s="63" t="s">
        <v>320</v>
      </c>
      <c r="G117" s="95"/>
      <c r="H117" s="95" t="s">
        <v>322</v>
      </c>
      <c r="I117" s="95"/>
      <c r="J117" s="101">
        <v>413770</v>
      </c>
      <c r="K117" s="101">
        <v>413769.6</v>
      </c>
      <c r="L117" s="83">
        <f t="shared" si="55"/>
        <v>99.999903327935797</v>
      </c>
      <c r="M117" s="83"/>
      <c r="N117" s="101"/>
      <c r="O117" s="101"/>
      <c r="P117" s="101"/>
      <c r="Q117" s="101">
        <v>2500000</v>
      </c>
      <c r="R117" s="83">
        <v>1492092.23</v>
      </c>
      <c r="S117" s="102"/>
      <c r="T117" s="103"/>
      <c r="U117" s="103"/>
      <c r="V117" s="101">
        <v>1492092.23</v>
      </c>
      <c r="W117" s="85">
        <f t="shared" si="58"/>
        <v>100</v>
      </c>
      <c r="X117" s="101">
        <f t="shared" ref="X117:X120" si="61">SUM(V117/Q117*100)</f>
        <v>59.683689200000003</v>
      </c>
      <c r="Y117" s="80" t="s">
        <v>555</v>
      </c>
    </row>
    <row r="118" spans="1:25" ht="30.6" customHeight="1" x14ac:dyDescent="0.3">
      <c r="A118" s="9"/>
      <c r="B118" s="11"/>
      <c r="C118" s="11"/>
      <c r="D118" s="11"/>
      <c r="E118" s="11"/>
      <c r="F118" s="63" t="s">
        <v>476</v>
      </c>
      <c r="G118" s="95"/>
      <c r="H118" s="95" t="s">
        <v>477</v>
      </c>
      <c r="I118" s="95"/>
      <c r="J118" s="101"/>
      <c r="K118" s="106"/>
      <c r="L118" s="108"/>
      <c r="M118" s="83"/>
      <c r="N118" s="101"/>
      <c r="O118" s="106"/>
      <c r="P118" s="106"/>
      <c r="Q118" s="101">
        <v>250000</v>
      </c>
      <c r="R118" s="83">
        <v>37337.089999999997</v>
      </c>
      <c r="S118" s="102"/>
      <c r="T118" s="103"/>
      <c r="U118" s="103"/>
      <c r="V118" s="101">
        <v>37337.089999999997</v>
      </c>
      <c r="W118" s="85">
        <f t="shared" ref="W118" si="62">SUM(V118/R118*100)</f>
        <v>100</v>
      </c>
      <c r="X118" s="101">
        <f t="shared" si="61"/>
        <v>14.934835999999999</v>
      </c>
      <c r="Y118" s="80" t="s">
        <v>556</v>
      </c>
    </row>
    <row r="119" spans="1:25" ht="31.2" hidden="1" customHeight="1" x14ac:dyDescent="0.3">
      <c r="A119" s="9"/>
      <c r="B119" s="11"/>
      <c r="C119" s="11"/>
      <c r="D119" s="11"/>
      <c r="E119" s="11"/>
      <c r="F119" s="66" t="s">
        <v>423</v>
      </c>
      <c r="G119" s="95"/>
      <c r="H119" s="95" t="s">
        <v>424</v>
      </c>
      <c r="I119" s="121">
        <f>SUM(I120)</f>
        <v>250000</v>
      </c>
      <c r="J119" s="66" t="s">
        <v>423</v>
      </c>
      <c r="K119" s="95"/>
      <c r="L119" s="95" t="s">
        <v>424</v>
      </c>
      <c r="M119" s="121">
        <f>SUM(M120)</f>
        <v>250000</v>
      </c>
      <c r="N119" s="66" t="s">
        <v>423</v>
      </c>
      <c r="O119" s="95"/>
      <c r="P119" s="95" t="s">
        <v>424</v>
      </c>
      <c r="Q119" s="121">
        <f>SUM(Q120)</f>
        <v>0</v>
      </c>
      <c r="R119" s="83">
        <f>SUM(R120)</f>
        <v>0</v>
      </c>
      <c r="S119" s="102"/>
      <c r="T119" s="103"/>
      <c r="U119" s="103"/>
      <c r="V119" s="101">
        <f>SUM(V120)</f>
        <v>0</v>
      </c>
      <c r="W119" s="85">
        <v>0</v>
      </c>
      <c r="X119" s="101" t="e">
        <f t="shared" si="61"/>
        <v>#DIV/0!</v>
      </c>
      <c r="Y119" s="80"/>
    </row>
    <row r="120" spans="1:25" ht="31.2" hidden="1" customHeight="1" x14ac:dyDescent="0.3">
      <c r="A120" s="9"/>
      <c r="B120" s="11"/>
      <c r="C120" s="11"/>
      <c r="D120" s="11"/>
      <c r="E120" s="11"/>
      <c r="F120" s="67" t="s">
        <v>425</v>
      </c>
      <c r="G120" s="95"/>
      <c r="H120" s="95" t="s">
        <v>426</v>
      </c>
      <c r="I120" s="121">
        <v>250000</v>
      </c>
      <c r="J120" s="67" t="s">
        <v>425</v>
      </c>
      <c r="K120" s="95"/>
      <c r="L120" s="95" t="s">
        <v>426</v>
      </c>
      <c r="M120" s="121">
        <v>250000</v>
      </c>
      <c r="N120" s="67" t="s">
        <v>425</v>
      </c>
      <c r="O120" s="95"/>
      <c r="P120" s="95" t="s">
        <v>426</v>
      </c>
      <c r="Q120" s="121">
        <v>0</v>
      </c>
      <c r="R120" s="83">
        <v>0</v>
      </c>
      <c r="S120" s="102"/>
      <c r="T120" s="103"/>
      <c r="U120" s="103"/>
      <c r="V120" s="101">
        <v>0</v>
      </c>
      <c r="W120" s="85">
        <v>0</v>
      </c>
      <c r="X120" s="101" t="e">
        <f t="shared" si="61"/>
        <v>#DIV/0!</v>
      </c>
      <c r="Y120" s="80"/>
    </row>
    <row r="121" spans="1:25" ht="40.799999999999997" customHeight="1" x14ac:dyDescent="0.3">
      <c r="A121" s="9"/>
      <c r="B121" s="11"/>
      <c r="C121" s="11"/>
      <c r="D121" s="11"/>
      <c r="E121" s="11"/>
      <c r="F121" s="122" t="s">
        <v>323</v>
      </c>
      <c r="G121" s="95"/>
      <c r="H121" s="95" t="s">
        <v>326</v>
      </c>
      <c r="I121" s="95"/>
      <c r="J121" s="101">
        <f>SUM(J122)</f>
        <v>44352.6</v>
      </c>
      <c r="K121" s="101">
        <f>SUM(K122)</f>
        <v>44352.6</v>
      </c>
      <c r="L121" s="83">
        <f t="shared" si="55"/>
        <v>100</v>
      </c>
      <c r="M121" s="83"/>
      <c r="N121" s="101"/>
      <c r="O121" s="101"/>
      <c r="P121" s="101"/>
      <c r="Q121" s="101">
        <f>SUM(Q122)</f>
        <v>50000</v>
      </c>
      <c r="R121" s="83">
        <f>SUM(R122)</f>
        <v>0</v>
      </c>
      <c r="S121" s="102"/>
      <c r="T121" s="103"/>
      <c r="U121" s="103"/>
      <c r="V121" s="101">
        <f>SUM(V122)</f>
        <v>0</v>
      </c>
      <c r="W121" s="85">
        <v>0</v>
      </c>
      <c r="X121" s="101">
        <f>SUM(V121/Q121*100)</f>
        <v>0</v>
      </c>
      <c r="Y121" s="80"/>
    </row>
    <row r="122" spans="1:25" ht="40.799999999999997" customHeight="1" x14ac:dyDescent="0.3">
      <c r="A122" s="9"/>
      <c r="B122" s="11"/>
      <c r="C122" s="11"/>
      <c r="D122" s="11"/>
      <c r="E122" s="11"/>
      <c r="F122" s="63" t="s">
        <v>324</v>
      </c>
      <c r="G122" s="95"/>
      <c r="H122" s="95" t="s">
        <v>325</v>
      </c>
      <c r="I122" s="95"/>
      <c r="J122" s="101">
        <v>44352.6</v>
      </c>
      <c r="K122" s="101">
        <v>44352.6</v>
      </c>
      <c r="L122" s="83">
        <f t="shared" si="55"/>
        <v>100</v>
      </c>
      <c r="M122" s="83"/>
      <c r="N122" s="101">
        <v>0</v>
      </c>
      <c r="O122" s="101">
        <v>0</v>
      </c>
      <c r="P122" s="84">
        <v>0</v>
      </c>
      <c r="Q122" s="83">
        <v>50000</v>
      </c>
      <c r="R122" s="83">
        <v>0</v>
      </c>
      <c r="S122" s="102"/>
      <c r="T122" s="103"/>
      <c r="U122" s="103"/>
      <c r="V122" s="101">
        <v>0</v>
      </c>
      <c r="W122" s="85">
        <v>0</v>
      </c>
      <c r="X122" s="101">
        <f>SUM(V122/Q122*100)</f>
        <v>0</v>
      </c>
      <c r="Y122" s="80" t="s">
        <v>557</v>
      </c>
    </row>
    <row r="123" spans="1:25" ht="31.2" customHeight="1" x14ac:dyDescent="0.3">
      <c r="A123" s="9" t="s">
        <v>15</v>
      </c>
      <c r="B123" s="11" t="s">
        <v>24</v>
      </c>
      <c r="C123" s="11" t="s">
        <v>30</v>
      </c>
      <c r="D123" s="11"/>
      <c r="E123" s="11"/>
      <c r="F123" s="96" t="s">
        <v>270</v>
      </c>
      <c r="G123" s="90" t="s">
        <v>38</v>
      </c>
      <c r="H123" s="90" t="s">
        <v>114</v>
      </c>
      <c r="I123" s="90"/>
      <c r="J123" s="94">
        <f>SUM(J124)</f>
        <v>602918.62</v>
      </c>
      <c r="K123" s="94">
        <f>SUM(K124)</f>
        <v>602716.42000000004</v>
      </c>
      <c r="L123" s="84">
        <f t="shared" si="55"/>
        <v>99.966463135605281</v>
      </c>
      <c r="M123" s="84"/>
      <c r="N123" s="94">
        <f>SUM(N124)</f>
        <v>2000000</v>
      </c>
      <c r="O123" s="94">
        <f>SUM(O124)</f>
        <v>1980000</v>
      </c>
      <c r="P123" s="84">
        <f t="shared" ref="P123:P124" si="63">SUM(O123/N123*100)</f>
        <v>99</v>
      </c>
      <c r="Q123" s="84">
        <f>SUM(Q124)</f>
        <v>3693306.2</v>
      </c>
      <c r="R123" s="84">
        <f>SUM(R124)</f>
        <v>4606675.74</v>
      </c>
      <c r="S123" s="102"/>
      <c r="T123" s="103"/>
      <c r="U123" s="103"/>
      <c r="V123" s="84">
        <f>SUM(V124)</f>
        <v>4572932.3000000007</v>
      </c>
      <c r="W123" s="114">
        <f t="shared" si="58"/>
        <v>99.267509981069352</v>
      </c>
      <c r="X123" s="101">
        <f>SUM(V123/Q123*100)</f>
        <v>123.81676612678365</v>
      </c>
      <c r="Y123" s="162"/>
    </row>
    <row r="124" spans="1:25" ht="73.2" customHeight="1" x14ac:dyDescent="0.3">
      <c r="A124" s="9"/>
      <c r="B124" s="11"/>
      <c r="C124" s="11"/>
      <c r="D124" s="11"/>
      <c r="E124" s="11"/>
      <c r="F124" s="66" t="s">
        <v>158</v>
      </c>
      <c r="G124" s="95" t="s">
        <v>23</v>
      </c>
      <c r="H124" s="95" t="s">
        <v>309</v>
      </c>
      <c r="I124" s="95"/>
      <c r="J124" s="101">
        <f>SUM(J125:J134)</f>
        <v>602918.62</v>
      </c>
      <c r="K124" s="101">
        <f>SUM(K125:K134)</f>
        <v>602716.42000000004</v>
      </c>
      <c r="L124" s="83">
        <f t="shared" si="55"/>
        <v>99.966463135605281</v>
      </c>
      <c r="M124" s="83"/>
      <c r="N124" s="101">
        <f>SUM(N125:N134)</f>
        <v>2000000</v>
      </c>
      <c r="O124" s="101">
        <f>SUM(O125:O134)</f>
        <v>1980000</v>
      </c>
      <c r="P124" s="83">
        <f t="shared" si="63"/>
        <v>99</v>
      </c>
      <c r="Q124" s="83">
        <f>SUM(Q125:Q132)</f>
        <v>3693306.2</v>
      </c>
      <c r="R124" s="83">
        <f>SUM(R125:R134)</f>
        <v>4606675.74</v>
      </c>
      <c r="S124" s="102"/>
      <c r="T124" s="103"/>
      <c r="U124" s="103"/>
      <c r="V124" s="83">
        <f>SUM(V125:V134)</f>
        <v>4572932.3000000007</v>
      </c>
      <c r="W124" s="85">
        <f t="shared" si="58"/>
        <v>99.267509981069352</v>
      </c>
      <c r="X124" s="101">
        <f>SUM(V124/Q124*100)</f>
        <v>123.81676612678365</v>
      </c>
      <c r="Y124" s="163"/>
    </row>
    <row r="125" spans="1:25" ht="30.6" customHeight="1" thickBot="1" x14ac:dyDescent="0.35">
      <c r="A125" s="9"/>
      <c r="B125" s="11"/>
      <c r="C125" s="11"/>
      <c r="D125" s="11"/>
      <c r="E125" s="11"/>
      <c r="F125" s="63" t="s">
        <v>54</v>
      </c>
      <c r="G125" s="95" t="s">
        <v>23</v>
      </c>
      <c r="H125" s="95" t="s">
        <v>327</v>
      </c>
      <c r="I125" s="95"/>
      <c r="J125" s="101">
        <v>582716.42000000004</v>
      </c>
      <c r="K125" s="101">
        <v>582716.42000000004</v>
      </c>
      <c r="L125" s="83">
        <f t="shared" si="55"/>
        <v>100</v>
      </c>
      <c r="M125" s="83"/>
      <c r="N125" s="101">
        <v>0</v>
      </c>
      <c r="O125" s="101">
        <v>0</v>
      </c>
      <c r="P125" s="84">
        <v>0</v>
      </c>
      <c r="Q125" s="83">
        <v>720269.63</v>
      </c>
      <c r="R125" s="83">
        <v>290399.82</v>
      </c>
      <c r="S125" s="102"/>
      <c r="T125" s="103"/>
      <c r="U125" s="103"/>
      <c r="V125" s="101">
        <v>290399.82</v>
      </c>
      <c r="W125" s="85">
        <f t="shared" si="58"/>
        <v>100</v>
      </c>
      <c r="X125" s="101">
        <f t="shared" ref="X125:X132" si="64">SUM(V125/Q125*100)</f>
        <v>40.31820972376692</v>
      </c>
      <c r="Y125" s="80" t="s">
        <v>539</v>
      </c>
    </row>
    <row r="126" spans="1:25" ht="36" customHeight="1" thickBot="1" x14ac:dyDescent="0.35">
      <c r="A126" s="9"/>
      <c r="B126" s="11"/>
      <c r="C126" s="11"/>
      <c r="D126" s="11"/>
      <c r="E126" s="11"/>
      <c r="F126" s="78" t="s">
        <v>482</v>
      </c>
      <c r="G126" s="95"/>
      <c r="H126" s="95" t="s">
        <v>483</v>
      </c>
      <c r="I126" s="95"/>
      <c r="J126" s="101"/>
      <c r="K126" s="106"/>
      <c r="L126" s="108"/>
      <c r="M126" s="83"/>
      <c r="N126" s="101"/>
      <c r="O126" s="106"/>
      <c r="P126" s="123"/>
      <c r="Q126" s="83">
        <v>0</v>
      </c>
      <c r="R126" s="101">
        <v>47242</v>
      </c>
      <c r="S126" s="101">
        <v>47242</v>
      </c>
      <c r="T126" s="103"/>
      <c r="U126" s="103"/>
      <c r="V126" s="101">
        <v>47242</v>
      </c>
      <c r="W126" s="85">
        <f t="shared" si="58"/>
        <v>100</v>
      </c>
      <c r="X126" s="101">
        <v>0</v>
      </c>
      <c r="Y126" s="80"/>
    </row>
    <row r="127" spans="1:25" ht="49.8" customHeight="1" thickBot="1" x14ac:dyDescent="0.35">
      <c r="A127" s="9"/>
      <c r="B127" s="11"/>
      <c r="C127" s="11"/>
      <c r="D127" s="11"/>
      <c r="E127" s="11"/>
      <c r="F127" s="78" t="s">
        <v>484</v>
      </c>
      <c r="G127" s="95"/>
      <c r="H127" s="95" t="s">
        <v>485</v>
      </c>
      <c r="I127" s="95"/>
      <c r="J127" s="101"/>
      <c r="K127" s="106"/>
      <c r="L127" s="108"/>
      <c r="M127" s="83"/>
      <c r="N127" s="101"/>
      <c r="O127" s="106"/>
      <c r="P127" s="123"/>
      <c r="Q127" s="83">
        <v>0</v>
      </c>
      <c r="R127" s="101">
        <v>227720</v>
      </c>
      <c r="S127" s="101">
        <v>227720</v>
      </c>
      <c r="T127" s="103"/>
      <c r="U127" s="103"/>
      <c r="V127" s="101">
        <v>227720</v>
      </c>
      <c r="W127" s="85">
        <f t="shared" si="58"/>
        <v>100</v>
      </c>
      <c r="X127" s="101">
        <v>0</v>
      </c>
      <c r="Y127" s="80"/>
    </row>
    <row r="128" spans="1:25" ht="50.4" customHeight="1" thickBot="1" x14ac:dyDescent="0.35">
      <c r="A128" s="9"/>
      <c r="B128" s="11"/>
      <c r="C128" s="11"/>
      <c r="D128" s="11"/>
      <c r="E128" s="11"/>
      <c r="F128" s="79" t="s">
        <v>486</v>
      </c>
      <c r="G128" s="95"/>
      <c r="H128" s="95" t="s">
        <v>487</v>
      </c>
      <c r="I128" s="95"/>
      <c r="J128" s="101"/>
      <c r="K128" s="106"/>
      <c r="L128" s="108"/>
      <c r="M128" s="83"/>
      <c r="N128" s="101"/>
      <c r="O128" s="106"/>
      <c r="P128" s="123"/>
      <c r="Q128" s="83">
        <v>0</v>
      </c>
      <c r="R128" s="101">
        <v>100000</v>
      </c>
      <c r="S128" s="101">
        <v>100000</v>
      </c>
      <c r="T128" s="103"/>
      <c r="U128" s="103"/>
      <c r="V128" s="101">
        <v>100000</v>
      </c>
      <c r="W128" s="85">
        <f t="shared" si="58"/>
        <v>100</v>
      </c>
      <c r="X128" s="101">
        <v>0</v>
      </c>
      <c r="Y128" s="80"/>
    </row>
    <row r="129" spans="1:25" ht="54.6" customHeight="1" thickBot="1" x14ac:dyDescent="0.35">
      <c r="A129" s="9"/>
      <c r="B129" s="11"/>
      <c r="C129" s="11"/>
      <c r="D129" s="11"/>
      <c r="E129" s="11"/>
      <c r="F129" s="78" t="s">
        <v>488</v>
      </c>
      <c r="G129" s="95"/>
      <c r="H129" s="95" t="s">
        <v>489</v>
      </c>
      <c r="I129" s="95"/>
      <c r="J129" s="101"/>
      <c r="K129" s="106"/>
      <c r="L129" s="108"/>
      <c r="M129" s="83"/>
      <c r="N129" s="101"/>
      <c r="O129" s="106"/>
      <c r="P129" s="123"/>
      <c r="Q129" s="83">
        <v>0</v>
      </c>
      <c r="R129" s="101">
        <v>412600</v>
      </c>
      <c r="S129" s="101">
        <v>412600</v>
      </c>
      <c r="T129" s="103"/>
      <c r="U129" s="103"/>
      <c r="V129" s="101">
        <v>412600</v>
      </c>
      <c r="W129" s="85">
        <f t="shared" si="58"/>
        <v>100</v>
      </c>
      <c r="X129" s="101">
        <v>0</v>
      </c>
      <c r="Y129" s="80"/>
    </row>
    <row r="130" spans="1:25" ht="30.6" customHeight="1" thickBot="1" x14ac:dyDescent="0.35">
      <c r="A130" s="9"/>
      <c r="B130" s="11"/>
      <c r="C130" s="11"/>
      <c r="D130" s="11"/>
      <c r="E130" s="11"/>
      <c r="F130" s="33" t="s">
        <v>490</v>
      </c>
      <c r="G130" s="95"/>
      <c r="H130" s="95" t="s">
        <v>491</v>
      </c>
      <c r="I130" s="95"/>
      <c r="J130" s="101"/>
      <c r="K130" s="106"/>
      <c r="L130" s="108"/>
      <c r="M130" s="83"/>
      <c r="N130" s="101"/>
      <c r="O130" s="106"/>
      <c r="P130" s="123"/>
      <c r="Q130" s="83">
        <v>0</v>
      </c>
      <c r="R130" s="101">
        <v>48500</v>
      </c>
      <c r="S130" s="101">
        <v>48500</v>
      </c>
      <c r="T130" s="103"/>
      <c r="U130" s="103"/>
      <c r="V130" s="101">
        <v>48500</v>
      </c>
      <c r="W130" s="85">
        <f t="shared" si="58"/>
        <v>100</v>
      </c>
      <c r="X130" s="101">
        <v>0</v>
      </c>
      <c r="Y130" s="80"/>
    </row>
    <row r="131" spans="1:25" ht="24.6" customHeight="1" x14ac:dyDescent="0.3">
      <c r="A131" s="9"/>
      <c r="B131" s="11"/>
      <c r="C131" s="11"/>
      <c r="D131" s="11"/>
      <c r="E131" s="11"/>
      <c r="F131" s="63" t="s">
        <v>427</v>
      </c>
      <c r="G131" s="95"/>
      <c r="H131" s="95" t="s">
        <v>428</v>
      </c>
      <c r="I131" s="101"/>
      <c r="J131" s="63" t="s">
        <v>427</v>
      </c>
      <c r="K131" s="95"/>
      <c r="L131" s="95" t="s">
        <v>428</v>
      </c>
      <c r="M131" s="101"/>
      <c r="N131" s="63" t="s">
        <v>427</v>
      </c>
      <c r="O131" s="95"/>
      <c r="P131" s="95" t="s">
        <v>428</v>
      </c>
      <c r="Q131" s="101">
        <v>2943306.2</v>
      </c>
      <c r="R131" s="83">
        <v>2943306.2</v>
      </c>
      <c r="S131" s="102"/>
      <c r="T131" s="103"/>
      <c r="U131" s="103"/>
      <c r="V131" s="101">
        <v>2909900.2</v>
      </c>
      <c r="W131" s="85">
        <f t="shared" si="58"/>
        <v>98.865017849654919</v>
      </c>
      <c r="X131" s="101">
        <f t="shared" si="64"/>
        <v>98.865017849654919</v>
      </c>
      <c r="Y131" s="80" t="s">
        <v>540</v>
      </c>
    </row>
    <row r="132" spans="1:25" ht="22.2" customHeight="1" x14ac:dyDescent="0.3">
      <c r="A132" s="9"/>
      <c r="B132" s="11"/>
      <c r="C132" s="11"/>
      <c r="D132" s="11"/>
      <c r="E132" s="11"/>
      <c r="F132" s="63" t="s">
        <v>427</v>
      </c>
      <c r="G132" s="95"/>
      <c r="H132" s="95" t="s">
        <v>428</v>
      </c>
      <c r="I132" s="101">
        <v>29730.37</v>
      </c>
      <c r="J132" s="63" t="s">
        <v>427</v>
      </c>
      <c r="K132" s="95"/>
      <c r="L132" s="95" t="s">
        <v>428</v>
      </c>
      <c r="M132" s="101">
        <v>29730.37</v>
      </c>
      <c r="N132" s="63" t="s">
        <v>427</v>
      </c>
      <c r="O132" s="95"/>
      <c r="P132" s="95" t="s">
        <v>428</v>
      </c>
      <c r="Q132" s="101">
        <v>29730.37</v>
      </c>
      <c r="R132" s="83">
        <v>29730.37</v>
      </c>
      <c r="S132" s="102"/>
      <c r="T132" s="103"/>
      <c r="U132" s="103"/>
      <c r="V132" s="101">
        <v>29392.93</v>
      </c>
      <c r="W132" s="85">
        <f t="shared" si="58"/>
        <v>98.864998989249045</v>
      </c>
      <c r="X132" s="101">
        <f t="shared" si="64"/>
        <v>98.864998989249045</v>
      </c>
      <c r="Y132" s="80" t="s">
        <v>540</v>
      </c>
    </row>
    <row r="133" spans="1:25" ht="28.2" customHeight="1" x14ac:dyDescent="0.3">
      <c r="A133" s="9"/>
      <c r="B133" s="11"/>
      <c r="C133" s="11"/>
      <c r="D133" s="11"/>
      <c r="E133" s="11"/>
      <c r="F133" s="63" t="s">
        <v>478</v>
      </c>
      <c r="G133" s="95"/>
      <c r="H133" s="95" t="s">
        <v>479</v>
      </c>
      <c r="I133" s="95"/>
      <c r="J133" s="101">
        <v>0</v>
      </c>
      <c r="K133" s="101">
        <v>0</v>
      </c>
      <c r="L133" s="83">
        <v>0</v>
      </c>
      <c r="M133" s="83"/>
      <c r="N133" s="101">
        <v>2000000</v>
      </c>
      <c r="O133" s="101">
        <v>1980000</v>
      </c>
      <c r="P133" s="83">
        <f t="shared" ref="P133" si="65">SUM(O133/N133*100)</f>
        <v>99</v>
      </c>
      <c r="Q133" s="83">
        <v>0</v>
      </c>
      <c r="R133" s="83">
        <v>500000</v>
      </c>
      <c r="S133" s="102"/>
      <c r="T133" s="103"/>
      <c r="U133" s="103"/>
      <c r="V133" s="101">
        <v>500000</v>
      </c>
      <c r="W133" s="85">
        <f t="shared" si="58"/>
        <v>100</v>
      </c>
      <c r="X133" s="101">
        <v>0</v>
      </c>
      <c r="Y133" s="166" t="s">
        <v>547</v>
      </c>
    </row>
    <row r="134" spans="1:25" ht="24.6" customHeight="1" x14ac:dyDescent="0.3">
      <c r="A134" s="9"/>
      <c r="B134" s="11"/>
      <c r="C134" s="11"/>
      <c r="D134" s="11"/>
      <c r="E134" s="11"/>
      <c r="F134" s="63" t="s">
        <v>480</v>
      </c>
      <c r="G134" s="95"/>
      <c r="H134" s="95" t="s">
        <v>481</v>
      </c>
      <c r="I134" s="95"/>
      <c r="J134" s="101">
        <v>20202.2</v>
      </c>
      <c r="K134" s="101">
        <v>20000</v>
      </c>
      <c r="L134" s="83">
        <f t="shared" ref="L134:L142" si="66">SUM(K134/J134*100)</f>
        <v>98.999118907841719</v>
      </c>
      <c r="M134" s="83"/>
      <c r="N134" s="101"/>
      <c r="O134" s="101"/>
      <c r="P134" s="83"/>
      <c r="Q134" s="83">
        <v>0</v>
      </c>
      <c r="R134" s="83">
        <v>7177.35</v>
      </c>
      <c r="S134" s="102"/>
      <c r="T134" s="103"/>
      <c r="U134" s="103"/>
      <c r="V134" s="101">
        <v>7177.35</v>
      </c>
      <c r="W134" s="85">
        <f t="shared" ref="W134" si="67">SUM(V134/R134*100)</f>
        <v>100</v>
      </c>
      <c r="X134" s="101">
        <v>0</v>
      </c>
      <c r="Y134" s="80" t="s">
        <v>536</v>
      </c>
    </row>
    <row r="135" spans="1:25" ht="30.6" customHeight="1" x14ac:dyDescent="0.3">
      <c r="A135" s="9" t="s">
        <v>16</v>
      </c>
      <c r="B135" s="11"/>
      <c r="C135" s="11"/>
      <c r="D135" s="11"/>
      <c r="E135" s="11"/>
      <c r="F135" s="96" t="s">
        <v>271</v>
      </c>
      <c r="G135" s="90" t="s">
        <v>38</v>
      </c>
      <c r="H135" s="90" t="s">
        <v>115</v>
      </c>
      <c r="I135" s="90"/>
      <c r="J135" s="94">
        <f>SUM(J136,J138,J140,J144,J146)</f>
        <v>10000000</v>
      </c>
      <c r="K135" s="94">
        <f>SUM(K136,K138,K140,K144,K146)</f>
        <v>4291223.01</v>
      </c>
      <c r="L135" s="84">
        <f t="shared" si="66"/>
        <v>42.912230099999995</v>
      </c>
      <c r="M135" s="84"/>
      <c r="N135" s="94">
        <f>SUM(N136,N138,N140)</f>
        <v>6580755.3300000001</v>
      </c>
      <c r="O135" s="94">
        <f>SUM(O136,O138,O140)</f>
        <v>6580755.3300000001</v>
      </c>
      <c r="P135" s="84">
        <v>0</v>
      </c>
      <c r="Q135" s="84">
        <f>SUM(Q136+Q138+Q140+Q144+Q146)</f>
        <v>24000000</v>
      </c>
      <c r="R135" s="84">
        <f>SUM(R136+R138+R140+R144+R146)</f>
        <v>24000000</v>
      </c>
      <c r="S135" s="102"/>
      <c r="T135" s="103"/>
      <c r="U135" s="103"/>
      <c r="V135" s="84">
        <f>SUM(V136+V138+V140+V144+V146)</f>
        <v>19143444.629999999</v>
      </c>
      <c r="W135" s="114">
        <f t="shared" ref="W135:W152" si="68">SUM(V135/R135*100)</f>
        <v>79.764352624999987</v>
      </c>
      <c r="X135" s="101">
        <f t="shared" ref="X135:X140" si="69">SUM(V135/Q135*100)</f>
        <v>79.764352624999987</v>
      </c>
      <c r="Y135" s="80"/>
    </row>
    <row r="136" spans="1:25" ht="13.2" customHeight="1" x14ac:dyDescent="0.3">
      <c r="A136" s="9"/>
      <c r="B136" s="11"/>
      <c r="C136" s="11"/>
      <c r="D136" s="11"/>
      <c r="E136" s="11"/>
      <c r="F136" s="31" t="s">
        <v>159</v>
      </c>
      <c r="G136" s="90" t="s">
        <v>28</v>
      </c>
      <c r="H136" s="95" t="s">
        <v>328</v>
      </c>
      <c r="I136" s="95"/>
      <c r="J136" s="101">
        <f>SUM(J137)</f>
        <v>7110086.46</v>
      </c>
      <c r="K136" s="101">
        <f>SUM(K137)</f>
        <v>1401309.47</v>
      </c>
      <c r="L136" s="83">
        <f t="shared" si="66"/>
        <v>19.708754287075152</v>
      </c>
      <c r="M136" s="83"/>
      <c r="N136" s="101">
        <v>0</v>
      </c>
      <c r="O136" s="101">
        <v>0</v>
      </c>
      <c r="P136" s="84">
        <v>0</v>
      </c>
      <c r="Q136" s="83">
        <f>SUM(Q137)</f>
        <v>3400000</v>
      </c>
      <c r="R136" s="83">
        <f>SUM(R137)</f>
        <v>7854889.2300000004</v>
      </c>
      <c r="S136" s="102"/>
      <c r="T136" s="103"/>
      <c r="U136" s="103"/>
      <c r="V136" s="101">
        <f>SUM(V137)</f>
        <v>2998333.86</v>
      </c>
      <c r="W136" s="85">
        <f t="shared" si="68"/>
        <v>38.171561332125876</v>
      </c>
      <c r="X136" s="101">
        <f t="shared" si="69"/>
        <v>88.18629</v>
      </c>
      <c r="Y136" s="80"/>
    </row>
    <row r="137" spans="1:25" ht="31.2" customHeight="1" x14ac:dyDescent="0.3">
      <c r="A137" s="6" t="s">
        <v>18</v>
      </c>
      <c r="B137" s="7" t="s">
        <v>28</v>
      </c>
      <c r="C137" s="7" t="s">
        <v>31</v>
      </c>
      <c r="D137" s="7"/>
      <c r="E137" s="7"/>
      <c r="F137" s="87" t="s">
        <v>236</v>
      </c>
      <c r="G137" s="95" t="s">
        <v>28</v>
      </c>
      <c r="H137" s="95" t="s">
        <v>329</v>
      </c>
      <c r="I137" s="95"/>
      <c r="J137" s="101">
        <v>7110086.46</v>
      </c>
      <c r="K137" s="101">
        <v>1401309.47</v>
      </c>
      <c r="L137" s="83">
        <f t="shared" si="66"/>
        <v>19.708754287075152</v>
      </c>
      <c r="M137" s="83"/>
      <c r="N137" s="101">
        <v>0</v>
      </c>
      <c r="O137" s="101">
        <v>0</v>
      </c>
      <c r="P137" s="84">
        <v>0</v>
      </c>
      <c r="Q137" s="83">
        <v>3400000</v>
      </c>
      <c r="R137" s="83">
        <v>7854889.2300000004</v>
      </c>
      <c r="S137" s="102"/>
      <c r="T137" s="103"/>
      <c r="U137" s="103"/>
      <c r="V137" s="101">
        <v>2998333.86</v>
      </c>
      <c r="W137" s="85">
        <f t="shared" si="68"/>
        <v>38.171561332125876</v>
      </c>
      <c r="X137" s="101">
        <f t="shared" si="69"/>
        <v>88.18629</v>
      </c>
      <c r="Y137" s="80" t="s">
        <v>552</v>
      </c>
    </row>
    <row r="138" spans="1:25" ht="40.799999999999997" customHeight="1" x14ac:dyDescent="0.3">
      <c r="A138" s="6"/>
      <c r="B138" s="7"/>
      <c r="C138" s="7"/>
      <c r="D138" s="7"/>
      <c r="E138" s="7"/>
      <c r="F138" s="66" t="s">
        <v>160</v>
      </c>
      <c r="G138" s="95" t="s">
        <v>28</v>
      </c>
      <c r="H138" s="95" t="s">
        <v>330</v>
      </c>
      <c r="I138" s="95"/>
      <c r="J138" s="101">
        <f>SUM(J139)</f>
        <v>553134.78</v>
      </c>
      <c r="K138" s="101">
        <f>SUM(K139)</f>
        <v>553134.78</v>
      </c>
      <c r="L138" s="83">
        <f t="shared" si="66"/>
        <v>100</v>
      </c>
      <c r="M138" s="83"/>
      <c r="N138" s="101"/>
      <c r="O138" s="101">
        <v>0</v>
      </c>
      <c r="P138" s="84">
        <v>0</v>
      </c>
      <c r="Q138" s="83">
        <f>SUM(Q139)</f>
        <v>1500000</v>
      </c>
      <c r="R138" s="83">
        <f>SUM(R139)</f>
        <v>886648.52</v>
      </c>
      <c r="S138" s="102"/>
      <c r="T138" s="103"/>
      <c r="U138" s="103"/>
      <c r="V138" s="83">
        <f>SUM(V139)</f>
        <v>886648.52</v>
      </c>
      <c r="W138" s="85">
        <f t="shared" si="68"/>
        <v>100</v>
      </c>
      <c r="X138" s="101">
        <f t="shared" si="69"/>
        <v>59.10990133333334</v>
      </c>
      <c r="Y138" s="80"/>
    </row>
    <row r="139" spans="1:25" ht="21" customHeight="1" x14ac:dyDescent="0.3">
      <c r="A139" s="6"/>
      <c r="B139" s="7"/>
      <c r="C139" s="7"/>
      <c r="D139" s="7"/>
      <c r="E139" s="7"/>
      <c r="F139" s="87" t="s">
        <v>116</v>
      </c>
      <c r="G139" s="95"/>
      <c r="H139" s="95" t="s">
        <v>331</v>
      </c>
      <c r="I139" s="95"/>
      <c r="J139" s="101">
        <v>553134.78</v>
      </c>
      <c r="K139" s="101">
        <v>553134.78</v>
      </c>
      <c r="L139" s="83">
        <f t="shared" si="66"/>
        <v>100</v>
      </c>
      <c r="M139" s="83"/>
      <c r="N139" s="101"/>
      <c r="O139" s="101">
        <v>0</v>
      </c>
      <c r="P139" s="84">
        <v>0</v>
      </c>
      <c r="Q139" s="83">
        <v>1500000</v>
      </c>
      <c r="R139" s="83">
        <v>886648.52</v>
      </c>
      <c r="S139" s="102"/>
      <c r="T139" s="103"/>
      <c r="U139" s="103"/>
      <c r="V139" s="101">
        <v>886648.52</v>
      </c>
      <c r="W139" s="85">
        <f t="shared" si="68"/>
        <v>100</v>
      </c>
      <c r="X139" s="101">
        <f t="shared" si="69"/>
        <v>59.10990133333334</v>
      </c>
      <c r="Y139" s="80" t="s">
        <v>551</v>
      </c>
    </row>
    <row r="140" spans="1:25" ht="49.8" customHeight="1" x14ac:dyDescent="0.3">
      <c r="A140" s="6"/>
      <c r="B140" s="7"/>
      <c r="C140" s="7"/>
      <c r="D140" s="7"/>
      <c r="E140" s="7"/>
      <c r="F140" s="31" t="s">
        <v>222</v>
      </c>
      <c r="G140" s="95"/>
      <c r="H140" s="95" t="s">
        <v>332</v>
      </c>
      <c r="I140" s="95"/>
      <c r="J140" s="101">
        <f>SUM(J141:J143)</f>
        <v>2336778.7599999998</v>
      </c>
      <c r="K140" s="101">
        <f>SUM(K141:K142)</f>
        <v>2336778.7599999998</v>
      </c>
      <c r="L140" s="83">
        <f t="shared" si="66"/>
        <v>100</v>
      </c>
      <c r="M140" s="83"/>
      <c r="N140" s="101">
        <f>SUM(N141:N143)</f>
        <v>6580755.3300000001</v>
      </c>
      <c r="O140" s="101">
        <f>SUM(O141:O143)</f>
        <v>6580755.3300000001</v>
      </c>
      <c r="P140" s="83">
        <f>SUM(O140/N140*100)</f>
        <v>100</v>
      </c>
      <c r="Q140" s="83">
        <f>SUM(Q141:Q143)</f>
        <v>17000000</v>
      </c>
      <c r="R140" s="83">
        <f>SUM(R141:R143)</f>
        <v>13298880.529999999</v>
      </c>
      <c r="S140" s="102"/>
      <c r="T140" s="103"/>
      <c r="U140" s="103"/>
      <c r="V140" s="101">
        <f>SUM(V141:V143)</f>
        <v>13298880.529999999</v>
      </c>
      <c r="W140" s="85">
        <f t="shared" si="68"/>
        <v>100</v>
      </c>
      <c r="X140" s="101">
        <f t="shared" si="69"/>
        <v>78.228708999999995</v>
      </c>
      <c r="Y140" s="80"/>
    </row>
    <row r="141" spans="1:25" ht="27.6" customHeight="1" x14ac:dyDescent="0.3">
      <c r="A141" s="6"/>
      <c r="B141" s="7"/>
      <c r="C141" s="7"/>
      <c r="D141" s="7"/>
      <c r="E141" s="7"/>
      <c r="F141" s="51" t="s">
        <v>334</v>
      </c>
      <c r="G141" s="95"/>
      <c r="H141" s="95" t="s">
        <v>333</v>
      </c>
      <c r="I141" s="95"/>
      <c r="J141" s="101">
        <v>2270306.48</v>
      </c>
      <c r="K141" s="101">
        <v>2270306.48</v>
      </c>
      <c r="L141" s="83">
        <f t="shared" si="66"/>
        <v>100</v>
      </c>
      <c r="M141" s="83"/>
      <c r="N141" s="101">
        <v>0</v>
      </c>
      <c r="O141" s="101">
        <v>0</v>
      </c>
      <c r="P141" s="84">
        <v>0</v>
      </c>
      <c r="Q141" s="83">
        <v>3868686.87</v>
      </c>
      <c r="R141" s="83">
        <v>167567.4</v>
      </c>
      <c r="S141" s="102"/>
      <c r="T141" s="103"/>
      <c r="U141" s="103"/>
      <c r="V141" s="101">
        <v>167567.4</v>
      </c>
      <c r="W141" s="85">
        <f t="shared" si="68"/>
        <v>100</v>
      </c>
      <c r="X141" s="101">
        <f t="shared" ref="X141:X147" si="70">SUM(V141/Q141*100)</f>
        <v>4.3313766564932656</v>
      </c>
      <c r="Y141" s="80" t="s">
        <v>548</v>
      </c>
    </row>
    <row r="142" spans="1:25" ht="24" customHeight="1" x14ac:dyDescent="0.3">
      <c r="A142" s="6"/>
      <c r="B142" s="7"/>
      <c r="C142" s="7"/>
      <c r="D142" s="7"/>
      <c r="E142" s="7"/>
      <c r="F142" s="51" t="s">
        <v>334</v>
      </c>
      <c r="G142" s="95"/>
      <c r="H142" s="95" t="s">
        <v>389</v>
      </c>
      <c r="I142" s="95"/>
      <c r="J142" s="101">
        <v>66472.28</v>
      </c>
      <c r="K142" s="101">
        <v>66472.28</v>
      </c>
      <c r="L142" s="83">
        <f t="shared" si="66"/>
        <v>100</v>
      </c>
      <c r="M142" s="83"/>
      <c r="N142" s="101">
        <v>0</v>
      </c>
      <c r="O142" s="101">
        <v>0</v>
      </c>
      <c r="P142" s="84">
        <v>0</v>
      </c>
      <c r="Q142" s="83">
        <v>131313.13</v>
      </c>
      <c r="R142" s="101">
        <v>131313.13</v>
      </c>
      <c r="S142" s="102"/>
      <c r="T142" s="103"/>
      <c r="U142" s="103"/>
      <c r="V142" s="101">
        <v>131313.13</v>
      </c>
      <c r="W142" s="85">
        <f t="shared" si="68"/>
        <v>100</v>
      </c>
      <c r="X142" s="101">
        <f t="shared" si="70"/>
        <v>100</v>
      </c>
      <c r="Y142" s="80"/>
    </row>
    <row r="143" spans="1:25" ht="25.8" customHeight="1" x14ac:dyDescent="0.3">
      <c r="A143" s="6"/>
      <c r="B143" s="7"/>
      <c r="C143" s="7"/>
      <c r="D143" s="7"/>
      <c r="E143" s="7"/>
      <c r="F143" s="51" t="s">
        <v>334</v>
      </c>
      <c r="G143" s="95"/>
      <c r="H143" s="95" t="s">
        <v>339</v>
      </c>
      <c r="I143" s="95"/>
      <c r="J143" s="101">
        <v>0</v>
      </c>
      <c r="K143" s="101">
        <v>0</v>
      </c>
      <c r="L143" s="84">
        <v>0</v>
      </c>
      <c r="M143" s="84"/>
      <c r="N143" s="101">
        <v>6580755.3300000001</v>
      </c>
      <c r="O143" s="101">
        <v>6580755.3300000001</v>
      </c>
      <c r="P143" s="83">
        <f>SUM(O143/N143*100)</f>
        <v>100</v>
      </c>
      <c r="Q143" s="83">
        <v>13000000</v>
      </c>
      <c r="R143" s="83">
        <v>13000000</v>
      </c>
      <c r="S143" s="102"/>
      <c r="T143" s="103"/>
      <c r="U143" s="103"/>
      <c r="V143" s="101">
        <v>13000000</v>
      </c>
      <c r="W143" s="85">
        <f t="shared" si="68"/>
        <v>100</v>
      </c>
      <c r="X143" s="101">
        <f t="shared" si="70"/>
        <v>100</v>
      </c>
      <c r="Y143" s="80"/>
    </row>
    <row r="144" spans="1:25" ht="33" customHeight="1" x14ac:dyDescent="0.3">
      <c r="A144" s="6"/>
      <c r="B144" s="7"/>
      <c r="C144" s="7"/>
      <c r="D144" s="7"/>
      <c r="E144" s="7"/>
      <c r="F144" s="31" t="s">
        <v>237</v>
      </c>
      <c r="G144" s="95"/>
      <c r="H144" s="95" t="s">
        <v>335</v>
      </c>
      <c r="I144" s="95"/>
      <c r="J144" s="101">
        <f>SUM(J145)</f>
        <v>0</v>
      </c>
      <c r="K144" s="101">
        <v>0</v>
      </c>
      <c r="L144" s="84"/>
      <c r="M144" s="84"/>
      <c r="N144" s="101"/>
      <c r="O144" s="101"/>
      <c r="P144" s="83"/>
      <c r="Q144" s="83">
        <f>SUM(Q145)</f>
        <v>600000</v>
      </c>
      <c r="R144" s="83">
        <f t="shared" ref="R144:R145" si="71">SUM(J144,N144)</f>
        <v>0</v>
      </c>
      <c r="S144" s="102"/>
      <c r="T144" s="103"/>
      <c r="U144" s="103"/>
      <c r="V144" s="101">
        <f t="shared" ref="V144:V145" si="72">SUM(K144,O144)</f>
        <v>0</v>
      </c>
      <c r="W144" s="85">
        <v>0</v>
      </c>
      <c r="X144" s="101">
        <f t="shared" si="70"/>
        <v>0</v>
      </c>
      <c r="Y144" s="80"/>
    </row>
    <row r="145" spans="1:25" ht="59.4" customHeight="1" x14ac:dyDescent="0.3">
      <c r="A145" s="6"/>
      <c r="B145" s="7"/>
      <c r="C145" s="7"/>
      <c r="D145" s="7"/>
      <c r="E145" s="7"/>
      <c r="F145" s="51" t="s">
        <v>238</v>
      </c>
      <c r="G145" s="95"/>
      <c r="H145" s="95" t="s">
        <v>336</v>
      </c>
      <c r="I145" s="95"/>
      <c r="J145" s="101">
        <v>0</v>
      </c>
      <c r="K145" s="101">
        <v>0</v>
      </c>
      <c r="L145" s="84"/>
      <c r="M145" s="84"/>
      <c r="N145" s="101"/>
      <c r="O145" s="101"/>
      <c r="P145" s="83"/>
      <c r="Q145" s="83">
        <v>600000</v>
      </c>
      <c r="R145" s="83">
        <f t="shared" si="71"/>
        <v>0</v>
      </c>
      <c r="S145" s="102"/>
      <c r="T145" s="103"/>
      <c r="U145" s="103"/>
      <c r="V145" s="101">
        <f t="shared" si="72"/>
        <v>0</v>
      </c>
      <c r="W145" s="85">
        <v>0</v>
      </c>
      <c r="X145" s="101">
        <f t="shared" si="70"/>
        <v>0</v>
      </c>
      <c r="Y145" s="80" t="s">
        <v>549</v>
      </c>
    </row>
    <row r="146" spans="1:25" ht="35.4" customHeight="1" x14ac:dyDescent="0.3">
      <c r="A146" s="6"/>
      <c r="B146" s="7"/>
      <c r="C146" s="7"/>
      <c r="D146" s="7"/>
      <c r="E146" s="7"/>
      <c r="F146" s="31" t="s">
        <v>239</v>
      </c>
      <c r="G146" s="95"/>
      <c r="H146" s="95" t="s">
        <v>338</v>
      </c>
      <c r="I146" s="95"/>
      <c r="J146" s="101">
        <f>SUM(J147)</f>
        <v>0</v>
      </c>
      <c r="K146" s="101">
        <v>0</v>
      </c>
      <c r="L146" s="84"/>
      <c r="M146" s="84"/>
      <c r="N146" s="101"/>
      <c r="O146" s="101"/>
      <c r="P146" s="83"/>
      <c r="Q146" s="83">
        <f>SUM(Q147)</f>
        <v>1500000</v>
      </c>
      <c r="R146" s="83">
        <f>SUM(R147)</f>
        <v>1959581.72</v>
      </c>
      <c r="S146" s="102"/>
      <c r="T146" s="103"/>
      <c r="U146" s="103"/>
      <c r="V146" s="83">
        <f>SUM(V147)</f>
        <v>1959581.72</v>
      </c>
      <c r="W146" s="85">
        <f t="shared" si="68"/>
        <v>100</v>
      </c>
      <c r="X146" s="101">
        <f t="shared" si="70"/>
        <v>130.63878133333333</v>
      </c>
      <c r="Y146" s="80"/>
    </row>
    <row r="147" spans="1:25" ht="59.4" customHeight="1" x14ac:dyDescent="0.3">
      <c r="A147" s="6"/>
      <c r="B147" s="7"/>
      <c r="C147" s="7"/>
      <c r="D147" s="7"/>
      <c r="E147" s="7"/>
      <c r="F147" s="51" t="s">
        <v>240</v>
      </c>
      <c r="G147" s="95"/>
      <c r="H147" s="95" t="s">
        <v>337</v>
      </c>
      <c r="I147" s="95"/>
      <c r="J147" s="101">
        <v>0</v>
      </c>
      <c r="K147" s="101">
        <v>0</v>
      </c>
      <c r="L147" s="84"/>
      <c r="M147" s="84"/>
      <c r="N147" s="101"/>
      <c r="O147" s="101"/>
      <c r="P147" s="83"/>
      <c r="Q147" s="83">
        <v>1500000</v>
      </c>
      <c r="R147" s="83">
        <v>1959581.72</v>
      </c>
      <c r="S147" s="102"/>
      <c r="T147" s="103"/>
      <c r="U147" s="103"/>
      <c r="V147" s="101">
        <v>1959581.72</v>
      </c>
      <c r="W147" s="85">
        <f t="shared" si="68"/>
        <v>100</v>
      </c>
      <c r="X147" s="101">
        <f t="shared" si="70"/>
        <v>130.63878133333333</v>
      </c>
      <c r="Y147" s="80" t="s">
        <v>550</v>
      </c>
    </row>
    <row r="148" spans="1:25" ht="41.4" x14ac:dyDescent="0.3">
      <c r="A148" s="9" t="s">
        <v>17</v>
      </c>
      <c r="B148" s="9"/>
      <c r="C148" s="9"/>
      <c r="D148" s="9"/>
      <c r="E148" s="9"/>
      <c r="F148" s="96" t="s">
        <v>272</v>
      </c>
      <c r="G148" s="90" t="s">
        <v>38</v>
      </c>
      <c r="H148" s="90" t="s">
        <v>117</v>
      </c>
      <c r="I148" s="90"/>
      <c r="J148" s="94">
        <f>SUM(J149,J151)</f>
        <v>3273024.6</v>
      </c>
      <c r="K148" s="94">
        <f>SUM(K149,K151)</f>
        <v>3273024.6</v>
      </c>
      <c r="L148" s="84">
        <f t="shared" ref="L148:L152" si="73">SUM(K148/J148*100)</f>
        <v>100</v>
      </c>
      <c r="M148" s="84"/>
      <c r="N148" s="94">
        <f>SUM(N149)</f>
        <v>0</v>
      </c>
      <c r="O148" s="94">
        <v>0</v>
      </c>
      <c r="P148" s="84">
        <v>0</v>
      </c>
      <c r="Q148" s="84">
        <f>SUM(Q149+Q151+Q153+Q155)</f>
        <v>3862000</v>
      </c>
      <c r="R148" s="84">
        <f>SUM(R149+R151+R153+R155)</f>
        <v>5021369.2699999996</v>
      </c>
      <c r="S148" s="102"/>
      <c r="T148" s="103"/>
      <c r="U148" s="103"/>
      <c r="V148" s="84">
        <f>SUM(V149+V151+V153+V155)</f>
        <v>5021369.2699999996</v>
      </c>
      <c r="W148" s="114">
        <f t="shared" si="68"/>
        <v>100</v>
      </c>
      <c r="X148" s="101">
        <f>SUM(V148/Q148*100)</f>
        <v>130.01991895390987</v>
      </c>
      <c r="Y148" s="80"/>
    </row>
    <row r="149" spans="1:25" ht="39.6" x14ac:dyDescent="0.3">
      <c r="A149" s="9"/>
      <c r="B149" s="9"/>
      <c r="C149" s="9"/>
      <c r="D149" s="9"/>
      <c r="E149" s="9"/>
      <c r="F149" s="124" t="s">
        <v>161</v>
      </c>
      <c r="G149" s="90" t="s">
        <v>34</v>
      </c>
      <c r="H149" s="90" t="s">
        <v>394</v>
      </c>
      <c r="I149" s="90"/>
      <c r="J149" s="94">
        <f>SUM(J150)</f>
        <v>624717.88</v>
      </c>
      <c r="K149" s="94">
        <f>SUM(K150)</f>
        <v>624717.88</v>
      </c>
      <c r="L149" s="84">
        <f t="shared" si="73"/>
        <v>100</v>
      </c>
      <c r="M149" s="84"/>
      <c r="N149" s="94">
        <v>0</v>
      </c>
      <c r="O149" s="94">
        <v>0</v>
      </c>
      <c r="P149" s="84">
        <v>0</v>
      </c>
      <c r="Q149" s="84">
        <f>SUM(Q150)</f>
        <v>580000</v>
      </c>
      <c r="R149" s="84">
        <f>SUM(R150)</f>
        <v>919550.84</v>
      </c>
      <c r="S149" s="113"/>
      <c r="T149" s="93"/>
      <c r="U149" s="93"/>
      <c r="V149" s="94">
        <f>SUM(V150)</f>
        <v>919550.84</v>
      </c>
      <c r="W149" s="114">
        <f t="shared" si="68"/>
        <v>100</v>
      </c>
      <c r="X149" s="101">
        <f>SUM(V149/Q149*100)</f>
        <v>158.54324827586206</v>
      </c>
      <c r="Y149" s="80" t="s">
        <v>524</v>
      </c>
    </row>
    <row r="150" spans="1:25" ht="34.200000000000003" customHeight="1" x14ac:dyDescent="0.3">
      <c r="A150" s="9"/>
      <c r="B150" s="9"/>
      <c r="C150" s="9"/>
      <c r="D150" s="9"/>
      <c r="E150" s="9"/>
      <c r="F150" s="99" t="s">
        <v>53</v>
      </c>
      <c r="G150" s="95" t="s">
        <v>38</v>
      </c>
      <c r="H150" s="95" t="s">
        <v>340</v>
      </c>
      <c r="I150" s="95"/>
      <c r="J150" s="101">
        <v>624717.88</v>
      </c>
      <c r="K150" s="101">
        <v>624717.88</v>
      </c>
      <c r="L150" s="83">
        <f t="shared" si="73"/>
        <v>100</v>
      </c>
      <c r="M150" s="83"/>
      <c r="N150" s="101">
        <v>0</v>
      </c>
      <c r="O150" s="101">
        <v>0</v>
      </c>
      <c r="P150" s="84">
        <v>0</v>
      </c>
      <c r="Q150" s="83">
        <v>580000</v>
      </c>
      <c r="R150" s="83">
        <v>919550.84</v>
      </c>
      <c r="S150" s="102"/>
      <c r="T150" s="103"/>
      <c r="U150" s="103"/>
      <c r="V150" s="101">
        <v>919550.84</v>
      </c>
      <c r="W150" s="85">
        <f t="shared" si="68"/>
        <v>100</v>
      </c>
      <c r="X150" s="101">
        <f>SUM(V150/Q150*100)</f>
        <v>158.54324827586206</v>
      </c>
      <c r="Y150" s="80"/>
    </row>
    <row r="151" spans="1:25" ht="85.8" customHeight="1" x14ac:dyDescent="0.3">
      <c r="A151" s="9"/>
      <c r="B151" s="9"/>
      <c r="C151" s="9"/>
      <c r="D151" s="9"/>
      <c r="E151" s="9"/>
      <c r="F151" s="124" t="s">
        <v>341</v>
      </c>
      <c r="G151" s="95"/>
      <c r="H151" s="90" t="s">
        <v>342</v>
      </c>
      <c r="I151" s="90"/>
      <c r="J151" s="94">
        <f>SUM(J152:J152)</f>
        <v>2648306.7200000002</v>
      </c>
      <c r="K151" s="94">
        <f>SUM(K152:K152)</f>
        <v>2648306.7200000002</v>
      </c>
      <c r="L151" s="84">
        <f t="shared" si="73"/>
        <v>100</v>
      </c>
      <c r="M151" s="84"/>
      <c r="N151" s="101">
        <v>0</v>
      </c>
      <c r="O151" s="101">
        <v>0</v>
      </c>
      <c r="P151" s="84">
        <v>0</v>
      </c>
      <c r="Q151" s="84">
        <f>SUM(Q152)</f>
        <v>2600000</v>
      </c>
      <c r="R151" s="84">
        <f>SUM(R152)</f>
        <v>3326780.99</v>
      </c>
      <c r="S151" s="113"/>
      <c r="T151" s="93"/>
      <c r="U151" s="93"/>
      <c r="V151" s="94">
        <f>SUM(V152)</f>
        <v>3326780.99</v>
      </c>
      <c r="W151" s="114">
        <f t="shared" si="68"/>
        <v>100</v>
      </c>
      <c r="X151" s="101">
        <f>SUM(V151/Q151*100)</f>
        <v>127.95311500000001</v>
      </c>
      <c r="Y151" s="80"/>
    </row>
    <row r="152" spans="1:25" ht="37.799999999999997" customHeight="1" x14ac:dyDescent="0.3">
      <c r="A152" s="9"/>
      <c r="B152" s="9"/>
      <c r="C152" s="9"/>
      <c r="D152" s="9"/>
      <c r="E152" s="9"/>
      <c r="F152" s="80" t="s">
        <v>42</v>
      </c>
      <c r="G152" s="95"/>
      <c r="H152" s="95" t="s">
        <v>429</v>
      </c>
      <c r="I152" s="95"/>
      <c r="J152" s="101">
        <v>2648306.7200000002</v>
      </c>
      <c r="K152" s="101">
        <v>2648306.7200000002</v>
      </c>
      <c r="L152" s="83">
        <f t="shared" si="73"/>
        <v>100</v>
      </c>
      <c r="M152" s="83"/>
      <c r="N152" s="101">
        <v>0</v>
      </c>
      <c r="O152" s="101">
        <v>0</v>
      </c>
      <c r="P152" s="84">
        <v>0</v>
      </c>
      <c r="Q152" s="83">
        <v>2600000</v>
      </c>
      <c r="R152" s="83">
        <v>3326780.99</v>
      </c>
      <c r="S152" s="102"/>
      <c r="T152" s="103"/>
      <c r="U152" s="103"/>
      <c r="V152" s="101">
        <v>3326780.99</v>
      </c>
      <c r="W152" s="85">
        <f t="shared" si="68"/>
        <v>100</v>
      </c>
      <c r="X152" s="101">
        <f t="shared" ref="X152" si="74">SUM(V152/Q152*100)</f>
        <v>127.95311500000001</v>
      </c>
      <c r="Y152" s="80" t="s">
        <v>525</v>
      </c>
    </row>
    <row r="153" spans="1:25" ht="21" customHeight="1" x14ac:dyDescent="0.3">
      <c r="A153" s="9"/>
      <c r="B153" s="9"/>
      <c r="C153" s="9"/>
      <c r="D153" s="9"/>
      <c r="E153" s="9"/>
      <c r="F153" s="81" t="s">
        <v>430</v>
      </c>
      <c r="G153" s="95"/>
      <c r="H153" s="90" t="s">
        <v>431</v>
      </c>
      <c r="I153" s="94">
        <f>SUM(I154)</f>
        <v>70000</v>
      </c>
      <c r="J153" s="125" t="s">
        <v>430</v>
      </c>
      <c r="K153" s="95"/>
      <c r="L153" s="90" t="s">
        <v>431</v>
      </c>
      <c r="M153" s="94">
        <f>SUM(M154)</f>
        <v>70000</v>
      </c>
      <c r="N153" s="125" t="s">
        <v>430</v>
      </c>
      <c r="O153" s="95"/>
      <c r="P153" s="90" t="s">
        <v>431</v>
      </c>
      <c r="Q153" s="94">
        <f>SUM(Q154)</f>
        <v>70000</v>
      </c>
      <c r="R153" s="84">
        <f>SUM(R154)</f>
        <v>70000</v>
      </c>
      <c r="S153" s="113"/>
      <c r="T153" s="93"/>
      <c r="U153" s="93"/>
      <c r="V153" s="94">
        <f>SUM(V154)</f>
        <v>70000</v>
      </c>
      <c r="W153" s="85">
        <f t="shared" ref="W153:W156" si="75">SUM(V153/R153*100)</f>
        <v>100</v>
      </c>
      <c r="X153" s="101">
        <f t="shared" ref="X153:X156" si="76">SUM(V153/Q153*100)</f>
        <v>100</v>
      </c>
      <c r="Y153" s="80"/>
    </row>
    <row r="154" spans="1:25" ht="29.4" customHeight="1" x14ac:dyDescent="0.3">
      <c r="A154" s="9"/>
      <c r="B154" s="9"/>
      <c r="C154" s="9"/>
      <c r="D154" s="9"/>
      <c r="E154" s="9"/>
      <c r="F154" s="80" t="s">
        <v>432</v>
      </c>
      <c r="G154" s="95"/>
      <c r="H154" s="95" t="s">
        <v>433</v>
      </c>
      <c r="I154" s="101">
        <v>70000</v>
      </c>
      <c r="J154" s="126" t="s">
        <v>432</v>
      </c>
      <c r="K154" s="95"/>
      <c r="L154" s="95" t="s">
        <v>433</v>
      </c>
      <c r="M154" s="101">
        <v>70000</v>
      </c>
      <c r="N154" s="126" t="s">
        <v>432</v>
      </c>
      <c r="O154" s="95"/>
      <c r="P154" s="95" t="s">
        <v>433</v>
      </c>
      <c r="Q154" s="101">
        <v>70000</v>
      </c>
      <c r="R154" s="83">
        <v>70000</v>
      </c>
      <c r="S154" s="102"/>
      <c r="T154" s="103"/>
      <c r="U154" s="103"/>
      <c r="V154" s="101">
        <v>70000</v>
      </c>
      <c r="W154" s="85">
        <f t="shared" si="75"/>
        <v>100</v>
      </c>
      <c r="X154" s="101">
        <f t="shared" si="76"/>
        <v>100</v>
      </c>
      <c r="Y154" s="80"/>
    </row>
    <row r="155" spans="1:25" ht="21" customHeight="1" x14ac:dyDescent="0.3">
      <c r="A155" s="9"/>
      <c r="B155" s="9"/>
      <c r="C155" s="9"/>
      <c r="D155" s="9"/>
      <c r="E155" s="9"/>
      <c r="F155" s="81" t="s">
        <v>434</v>
      </c>
      <c r="G155" s="95"/>
      <c r="H155" s="90" t="s">
        <v>435</v>
      </c>
      <c r="I155" s="94">
        <f>SUM(I156)</f>
        <v>612000</v>
      </c>
      <c r="J155" s="125" t="s">
        <v>434</v>
      </c>
      <c r="K155" s="95"/>
      <c r="L155" s="90" t="s">
        <v>435</v>
      </c>
      <c r="M155" s="94">
        <f>SUM(M156)</f>
        <v>612000</v>
      </c>
      <c r="N155" s="125" t="s">
        <v>434</v>
      </c>
      <c r="O155" s="95"/>
      <c r="P155" s="90" t="s">
        <v>435</v>
      </c>
      <c r="Q155" s="94">
        <f>SUM(Q156)</f>
        <v>612000</v>
      </c>
      <c r="R155" s="84">
        <f>SUM(R156)</f>
        <v>705037.44</v>
      </c>
      <c r="S155" s="113"/>
      <c r="T155" s="93"/>
      <c r="U155" s="93"/>
      <c r="V155" s="94">
        <f>SUM(V156)</f>
        <v>705037.44</v>
      </c>
      <c r="W155" s="85">
        <f t="shared" si="75"/>
        <v>100</v>
      </c>
      <c r="X155" s="101">
        <f t="shared" si="76"/>
        <v>115.20219607843136</v>
      </c>
      <c r="Y155" s="80"/>
    </row>
    <row r="156" spans="1:25" ht="27.6" customHeight="1" x14ac:dyDescent="0.3">
      <c r="A156" s="9"/>
      <c r="B156" s="9"/>
      <c r="C156" s="9"/>
      <c r="D156" s="9"/>
      <c r="E156" s="9"/>
      <c r="F156" s="80" t="s">
        <v>436</v>
      </c>
      <c r="G156" s="95"/>
      <c r="H156" s="95" t="s">
        <v>437</v>
      </c>
      <c r="I156" s="101">
        <v>612000</v>
      </c>
      <c r="J156" s="126" t="s">
        <v>436</v>
      </c>
      <c r="K156" s="95"/>
      <c r="L156" s="95" t="s">
        <v>437</v>
      </c>
      <c r="M156" s="101">
        <v>612000</v>
      </c>
      <c r="N156" s="126" t="s">
        <v>436</v>
      </c>
      <c r="O156" s="95"/>
      <c r="P156" s="95" t="s">
        <v>437</v>
      </c>
      <c r="Q156" s="101">
        <v>612000</v>
      </c>
      <c r="R156" s="83">
        <v>705037.44</v>
      </c>
      <c r="S156" s="102"/>
      <c r="T156" s="103"/>
      <c r="U156" s="103"/>
      <c r="V156" s="101">
        <v>705037.44</v>
      </c>
      <c r="W156" s="85">
        <f t="shared" si="75"/>
        <v>100</v>
      </c>
      <c r="X156" s="101">
        <f t="shared" si="76"/>
        <v>115.20219607843136</v>
      </c>
      <c r="Y156" s="80" t="s">
        <v>541</v>
      </c>
    </row>
    <row r="157" spans="1:25" ht="27" customHeight="1" x14ac:dyDescent="0.3">
      <c r="A157" s="9" t="s">
        <v>19</v>
      </c>
      <c r="B157" s="11" t="s">
        <v>28</v>
      </c>
      <c r="C157" s="11" t="s">
        <v>29</v>
      </c>
      <c r="D157" s="11"/>
      <c r="E157" s="11"/>
      <c r="F157" s="96" t="s">
        <v>343</v>
      </c>
      <c r="G157" s="90" t="s">
        <v>38</v>
      </c>
      <c r="H157" s="90" t="s">
        <v>118</v>
      </c>
      <c r="I157" s="94">
        <f>SUM(I158)</f>
        <v>335760</v>
      </c>
      <c r="J157" s="90" t="s">
        <v>118</v>
      </c>
      <c r="K157" s="94">
        <f>SUM(K158)</f>
        <v>335760</v>
      </c>
      <c r="L157" s="90" t="s">
        <v>118</v>
      </c>
      <c r="M157" s="94">
        <f>SUM(M158)</f>
        <v>335760</v>
      </c>
      <c r="N157" s="90" t="s">
        <v>118</v>
      </c>
      <c r="O157" s="94">
        <f>SUM(O158)</f>
        <v>335760</v>
      </c>
      <c r="P157" s="90" t="s">
        <v>118</v>
      </c>
      <c r="Q157" s="94">
        <f>SUM(Q158)</f>
        <v>335760</v>
      </c>
      <c r="R157" s="94">
        <f>SUM(R158)</f>
        <v>49900.28</v>
      </c>
      <c r="S157" s="93"/>
      <c r="T157" s="93"/>
      <c r="U157" s="93"/>
      <c r="V157" s="94">
        <f>SUM(V158)</f>
        <v>49900.28</v>
      </c>
      <c r="W157" s="94">
        <f t="shared" ref="W157:W163" si="77">SUM(V157/R157*100)</f>
        <v>100</v>
      </c>
      <c r="X157" s="101">
        <f>SUM(V157/Q157*100)</f>
        <v>14.861889444841553</v>
      </c>
      <c r="Y157" s="162" t="s">
        <v>399</v>
      </c>
    </row>
    <row r="158" spans="1:25" ht="31.2" thickBot="1" x14ac:dyDescent="0.35">
      <c r="A158" s="9"/>
      <c r="B158" s="11"/>
      <c r="C158" s="11"/>
      <c r="D158" s="11"/>
      <c r="E158" s="11"/>
      <c r="F158" s="69" t="s">
        <v>442</v>
      </c>
      <c r="G158" s="95" t="s">
        <v>28</v>
      </c>
      <c r="H158" s="95" t="s">
        <v>443</v>
      </c>
      <c r="I158" s="101">
        <f>SUM(I159,I162)</f>
        <v>335760</v>
      </c>
      <c r="J158" s="95" t="s">
        <v>443</v>
      </c>
      <c r="K158" s="101">
        <f>SUM(K159,K162)</f>
        <v>335760</v>
      </c>
      <c r="L158" s="95" t="s">
        <v>443</v>
      </c>
      <c r="M158" s="101">
        <f>SUM(M159,M162)</f>
        <v>335760</v>
      </c>
      <c r="N158" s="95" t="s">
        <v>443</v>
      </c>
      <c r="O158" s="101">
        <f>SUM(O159,O162)</f>
        <v>335760</v>
      </c>
      <c r="P158" s="95" t="s">
        <v>443</v>
      </c>
      <c r="Q158" s="101">
        <f>SUM(Q159,Q162)</f>
        <v>335760</v>
      </c>
      <c r="R158" s="101">
        <f>SUM(R159,R162)</f>
        <v>49900.28</v>
      </c>
      <c r="S158" s="103"/>
      <c r="T158" s="103"/>
      <c r="U158" s="103"/>
      <c r="V158" s="101">
        <f>SUM(V159,V162)</f>
        <v>49900.28</v>
      </c>
      <c r="W158" s="101">
        <f t="shared" si="77"/>
        <v>100</v>
      </c>
      <c r="X158" s="101">
        <f>SUM(V158/Q158*100)</f>
        <v>14.861889444841553</v>
      </c>
      <c r="Y158" s="163"/>
    </row>
    <row r="159" spans="1:25" ht="66.599999999999994" thickBot="1" x14ac:dyDescent="0.35">
      <c r="A159" s="9"/>
      <c r="B159" s="11"/>
      <c r="C159" s="11"/>
      <c r="D159" s="11"/>
      <c r="E159" s="11"/>
      <c r="F159" s="32" t="s">
        <v>438</v>
      </c>
      <c r="G159" s="95"/>
      <c r="H159" s="95" t="s">
        <v>439</v>
      </c>
      <c r="I159" s="94">
        <f>SUM(I160:I161)</f>
        <v>305760</v>
      </c>
      <c r="J159" s="95" t="s">
        <v>439</v>
      </c>
      <c r="K159" s="94">
        <f>SUM(K160:K161)</f>
        <v>305760</v>
      </c>
      <c r="L159" s="95" t="s">
        <v>439</v>
      </c>
      <c r="M159" s="94">
        <f>SUM(M160:M161)</f>
        <v>305760</v>
      </c>
      <c r="N159" s="95" t="s">
        <v>439</v>
      </c>
      <c r="O159" s="94">
        <f>SUM(O160:O161)</f>
        <v>305760</v>
      </c>
      <c r="P159" s="95" t="s">
        <v>439</v>
      </c>
      <c r="Q159" s="94">
        <f>SUM(Q160:Q161)</f>
        <v>305760</v>
      </c>
      <c r="R159" s="94">
        <f>SUM(R160:R161)</f>
        <v>35900.28</v>
      </c>
      <c r="S159" s="93"/>
      <c r="T159" s="93"/>
      <c r="U159" s="93"/>
      <c r="V159" s="94">
        <f>SUM(V160:V161)</f>
        <v>35900.28</v>
      </c>
      <c r="W159" s="114">
        <f t="shared" si="77"/>
        <v>100</v>
      </c>
      <c r="X159" s="101">
        <f>SUM(V159/Q159*100)</f>
        <v>11.741326530612245</v>
      </c>
      <c r="Y159" s="80" t="s">
        <v>397</v>
      </c>
    </row>
    <row r="160" spans="1:25" ht="24.6" customHeight="1" thickBot="1" x14ac:dyDescent="0.35">
      <c r="A160" s="9"/>
      <c r="B160" s="11"/>
      <c r="C160" s="11"/>
      <c r="D160" s="11"/>
      <c r="E160" s="11"/>
      <c r="F160" s="68" t="s">
        <v>440</v>
      </c>
      <c r="G160" s="95"/>
      <c r="H160" s="95" t="s">
        <v>441</v>
      </c>
      <c r="I160" s="127">
        <v>305760</v>
      </c>
      <c r="J160" s="95" t="s">
        <v>441</v>
      </c>
      <c r="K160" s="127">
        <v>305760</v>
      </c>
      <c r="L160" s="95" t="s">
        <v>441</v>
      </c>
      <c r="M160" s="127">
        <v>305760</v>
      </c>
      <c r="N160" s="95" t="s">
        <v>441</v>
      </c>
      <c r="O160" s="127">
        <v>305760</v>
      </c>
      <c r="P160" s="95" t="s">
        <v>441</v>
      </c>
      <c r="Q160" s="127">
        <v>305760</v>
      </c>
      <c r="R160" s="83">
        <v>35900.28</v>
      </c>
      <c r="S160" s="103"/>
      <c r="T160" s="103"/>
      <c r="U160" s="103"/>
      <c r="V160" s="101">
        <v>35900.28</v>
      </c>
      <c r="W160" s="101">
        <f t="shared" si="77"/>
        <v>100</v>
      </c>
      <c r="X160" s="101">
        <f t="shared" ref="X160:X161" si="78">SUM(V160/Q160*100)</f>
        <v>11.741326530612245</v>
      </c>
      <c r="Y160" s="166"/>
    </row>
    <row r="161" spans="1:25" ht="25.8" hidden="1" customHeight="1" thickBot="1" x14ac:dyDescent="0.35">
      <c r="A161" s="9"/>
      <c r="B161" s="11"/>
      <c r="C161" s="11"/>
      <c r="D161" s="11"/>
      <c r="E161" s="11"/>
      <c r="F161" s="68"/>
      <c r="G161" s="95"/>
      <c r="H161" s="95" t="s">
        <v>119</v>
      </c>
      <c r="I161" s="127">
        <v>0</v>
      </c>
      <c r="J161" s="95" t="s">
        <v>119</v>
      </c>
      <c r="K161" s="127">
        <v>0</v>
      </c>
      <c r="L161" s="95" t="s">
        <v>119</v>
      </c>
      <c r="M161" s="127">
        <v>0</v>
      </c>
      <c r="N161" s="95" t="s">
        <v>119</v>
      </c>
      <c r="O161" s="127">
        <v>0</v>
      </c>
      <c r="P161" s="95" t="s">
        <v>119</v>
      </c>
      <c r="Q161" s="127">
        <v>0</v>
      </c>
      <c r="R161" s="83"/>
      <c r="S161" s="103"/>
      <c r="T161" s="103"/>
      <c r="U161" s="103"/>
      <c r="V161" s="101"/>
      <c r="W161" s="101"/>
      <c r="X161" s="101" t="e">
        <f t="shared" si="78"/>
        <v>#DIV/0!</v>
      </c>
      <c r="Y161" s="166"/>
    </row>
    <row r="162" spans="1:25" ht="45" customHeight="1" thickBot="1" x14ac:dyDescent="0.35">
      <c r="A162" s="9"/>
      <c r="B162" s="11"/>
      <c r="C162" s="11"/>
      <c r="D162" s="11"/>
      <c r="E162" s="11"/>
      <c r="F162" s="34" t="s">
        <v>162</v>
      </c>
      <c r="G162" s="95"/>
      <c r="H162" s="95" t="s">
        <v>363</v>
      </c>
      <c r="I162" s="94">
        <f>SUM(I163)</f>
        <v>30000</v>
      </c>
      <c r="J162" s="95" t="s">
        <v>363</v>
      </c>
      <c r="K162" s="94">
        <f>SUM(K163)</f>
        <v>30000</v>
      </c>
      <c r="L162" s="95" t="s">
        <v>363</v>
      </c>
      <c r="M162" s="94">
        <f>SUM(M163)</f>
        <v>30000</v>
      </c>
      <c r="N162" s="95" t="s">
        <v>363</v>
      </c>
      <c r="O162" s="94">
        <f>SUM(O163)</f>
        <v>30000</v>
      </c>
      <c r="P162" s="95" t="s">
        <v>363</v>
      </c>
      <c r="Q162" s="94">
        <f>SUM(Q163)</f>
        <v>30000</v>
      </c>
      <c r="R162" s="84">
        <f>SUM(R163)</f>
        <v>14000</v>
      </c>
      <c r="S162" s="93"/>
      <c r="T162" s="93"/>
      <c r="U162" s="93"/>
      <c r="V162" s="94">
        <f>SUM(V163)</f>
        <v>14000</v>
      </c>
      <c r="W162" s="114">
        <f t="shared" si="77"/>
        <v>100</v>
      </c>
      <c r="X162" s="101">
        <f>SUM(V162/Q162*100)</f>
        <v>46.666666666666664</v>
      </c>
      <c r="Y162" s="80" t="s">
        <v>396</v>
      </c>
    </row>
    <row r="163" spans="1:25" ht="15" customHeight="1" thickBot="1" x14ac:dyDescent="0.35">
      <c r="A163" s="9"/>
      <c r="B163" s="11"/>
      <c r="C163" s="11"/>
      <c r="D163" s="11"/>
      <c r="E163" s="11"/>
      <c r="F163" s="33" t="s">
        <v>52</v>
      </c>
      <c r="G163" s="95"/>
      <c r="H163" s="95" t="s">
        <v>364</v>
      </c>
      <c r="I163" s="128">
        <v>30000</v>
      </c>
      <c r="J163" s="95" t="s">
        <v>364</v>
      </c>
      <c r="K163" s="128">
        <v>30000</v>
      </c>
      <c r="L163" s="95" t="s">
        <v>364</v>
      </c>
      <c r="M163" s="128">
        <v>30000</v>
      </c>
      <c r="N163" s="95" t="s">
        <v>364</v>
      </c>
      <c r="O163" s="128">
        <v>30000</v>
      </c>
      <c r="P163" s="95" t="s">
        <v>364</v>
      </c>
      <c r="Q163" s="128">
        <v>30000</v>
      </c>
      <c r="R163" s="83">
        <v>14000</v>
      </c>
      <c r="S163" s="103"/>
      <c r="T163" s="103"/>
      <c r="U163" s="103"/>
      <c r="V163" s="101">
        <v>14000</v>
      </c>
      <c r="W163" s="85">
        <f t="shared" si="77"/>
        <v>100</v>
      </c>
      <c r="X163" s="101">
        <f>SUM(V163/Q163*100)</f>
        <v>46.666666666666664</v>
      </c>
      <c r="Y163" s="80"/>
    </row>
    <row r="164" spans="1:25" ht="16.8" hidden="1" customHeight="1" thickBot="1" x14ac:dyDescent="0.35">
      <c r="A164" s="9"/>
      <c r="B164" s="11"/>
      <c r="C164" s="11"/>
      <c r="D164" s="11"/>
      <c r="E164" s="11"/>
      <c r="F164" s="35" t="s">
        <v>225</v>
      </c>
      <c r="G164" s="95"/>
      <c r="H164" s="95" t="s">
        <v>226</v>
      </c>
      <c r="I164" s="95"/>
      <c r="J164" s="94">
        <f>SUM(J165)</f>
        <v>0</v>
      </c>
      <c r="K164" s="94">
        <f>SUM(K165)</f>
        <v>0</v>
      </c>
      <c r="L164" s="83">
        <v>0</v>
      </c>
      <c r="M164" s="83"/>
      <c r="N164" s="94">
        <v>0</v>
      </c>
      <c r="O164" s="94">
        <v>0</v>
      </c>
      <c r="P164" s="94">
        <v>0</v>
      </c>
      <c r="Q164" s="94"/>
      <c r="R164" s="84">
        <f t="shared" ref="R164:R165" si="79">SUM(J164,N164)</f>
        <v>0</v>
      </c>
      <c r="S164" s="93"/>
      <c r="T164" s="93"/>
      <c r="U164" s="93"/>
      <c r="V164" s="94">
        <f t="shared" ref="V164:V165" si="80">SUM(K164,O164)</f>
        <v>0</v>
      </c>
      <c r="W164" s="85">
        <v>0</v>
      </c>
      <c r="X164" s="115"/>
      <c r="Y164" s="166"/>
    </row>
    <row r="165" spans="1:25" ht="21.6" hidden="1" customHeight="1" thickBot="1" x14ac:dyDescent="0.35">
      <c r="A165" s="9"/>
      <c r="B165" s="11"/>
      <c r="C165" s="11"/>
      <c r="D165" s="11"/>
      <c r="E165" s="11"/>
      <c r="F165" s="33" t="s">
        <v>227</v>
      </c>
      <c r="G165" s="95"/>
      <c r="H165" s="95" t="s">
        <v>228</v>
      </c>
      <c r="I165" s="95"/>
      <c r="J165" s="101">
        <v>0</v>
      </c>
      <c r="K165" s="101">
        <v>0</v>
      </c>
      <c r="L165" s="83">
        <v>0</v>
      </c>
      <c r="M165" s="83"/>
      <c r="N165" s="94">
        <v>0</v>
      </c>
      <c r="O165" s="94">
        <v>0</v>
      </c>
      <c r="P165" s="94">
        <v>0</v>
      </c>
      <c r="Q165" s="94"/>
      <c r="R165" s="83">
        <f t="shared" si="79"/>
        <v>0</v>
      </c>
      <c r="S165" s="103"/>
      <c r="T165" s="103"/>
      <c r="U165" s="103"/>
      <c r="V165" s="101">
        <f t="shared" si="80"/>
        <v>0</v>
      </c>
      <c r="W165" s="85">
        <v>0</v>
      </c>
      <c r="X165" s="115"/>
      <c r="Y165" s="166"/>
    </row>
    <row r="166" spans="1:25" ht="27.6" x14ac:dyDescent="0.3">
      <c r="A166" s="9" t="s">
        <v>20</v>
      </c>
      <c r="B166" s="11"/>
      <c r="C166" s="11"/>
      <c r="D166" s="11"/>
      <c r="E166" s="11"/>
      <c r="F166" s="96" t="s">
        <v>344</v>
      </c>
      <c r="G166" s="90" t="s">
        <v>38</v>
      </c>
      <c r="H166" s="90" t="s">
        <v>120</v>
      </c>
      <c r="I166" s="90"/>
      <c r="J166" s="94">
        <f>SUM(J167,J170,J172)</f>
        <v>778497.7</v>
      </c>
      <c r="K166" s="94">
        <f>SUM(K167,K170)</f>
        <v>778497.7</v>
      </c>
      <c r="L166" s="84">
        <f>SUM(K166/J166*100)</f>
        <v>100</v>
      </c>
      <c r="M166" s="84"/>
      <c r="N166" s="94">
        <f>SUM(N167,N170)</f>
        <v>1705000</v>
      </c>
      <c r="O166" s="94">
        <f>SUM(O167,O170)</f>
        <v>1705000</v>
      </c>
      <c r="P166" s="84">
        <f t="shared" ref="P166:P169" si="81">SUM(O166/N166*100)</f>
        <v>100</v>
      </c>
      <c r="Q166" s="84">
        <f>SUM(Q167+Q170+Q172)</f>
        <v>2119399</v>
      </c>
      <c r="R166" s="84">
        <f>SUM(R167+R170+R172)</f>
        <v>1988519.44</v>
      </c>
      <c r="S166" s="93"/>
      <c r="T166" s="93"/>
      <c r="U166" s="93"/>
      <c r="V166" s="84">
        <f>SUM(V167+V170+V172)</f>
        <v>1988519.44</v>
      </c>
      <c r="W166" s="114">
        <f t="shared" ref="W166:W180" si="82">SUM(V166/R166*100)</f>
        <v>100</v>
      </c>
      <c r="X166" s="101">
        <f>SUM(V166/Q166*100)</f>
        <v>93.824685205570063</v>
      </c>
      <c r="Y166" s="80"/>
    </row>
    <row r="167" spans="1:25" ht="27.6" x14ac:dyDescent="0.3">
      <c r="A167" s="9"/>
      <c r="B167" s="11"/>
      <c r="C167" s="11"/>
      <c r="D167" s="11"/>
      <c r="E167" s="11"/>
      <c r="F167" s="110" t="s">
        <v>273</v>
      </c>
      <c r="G167" s="95" t="s">
        <v>24</v>
      </c>
      <c r="H167" s="90" t="s">
        <v>121</v>
      </c>
      <c r="I167" s="90"/>
      <c r="J167" s="94">
        <f>SUM(J169)</f>
        <v>500000</v>
      </c>
      <c r="K167" s="94">
        <f>SUM(K168)</f>
        <v>500000</v>
      </c>
      <c r="L167" s="84">
        <f>SUM(K167/J167*100)</f>
        <v>100</v>
      </c>
      <c r="M167" s="84"/>
      <c r="N167" s="94">
        <f>SUM(N168)</f>
        <v>1705000</v>
      </c>
      <c r="O167" s="94">
        <f>SUM(O168)</f>
        <v>1705000</v>
      </c>
      <c r="P167" s="84">
        <f t="shared" si="81"/>
        <v>100</v>
      </c>
      <c r="Q167" s="84">
        <f>SUM(Q168)</f>
        <v>1869399</v>
      </c>
      <c r="R167" s="84">
        <f>SUM(R168)</f>
        <v>1869399</v>
      </c>
      <c r="S167" s="93"/>
      <c r="T167" s="93"/>
      <c r="U167" s="93"/>
      <c r="V167" s="94">
        <f>SUM(V168)</f>
        <v>1869399</v>
      </c>
      <c r="W167" s="114">
        <f t="shared" si="82"/>
        <v>100</v>
      </c>
      <c r="X167" s="101">
        <f>SUM(V167/Q167*100)</f>
        <v>100</v>
      </c>
      <c r="Y167" s="80"/>
    </row>
    <row r="168" spans="1:25" ht="27" customHeight="1" x14ac:dyDescent="0.3">
      <c r="A168" s="9"/>
      <c r="B168" s="11"/>
      <c r="C168" s="11"/>
      <c r="D168" s="11"/>
      <c r="E168" s="11"/>
      <c r="F168" s="111" t="s">
        <v>163</v>
      </c>
      <c r="G168" s="95"/>
      <c r="H168" s="95" t="s">
        <v>122</v>
      </c>
      <c r="I168" s="95"/>
      <c r="J168" s="101">
        <f>SUM(J169)</f>
        <v>500000</v>
      </c>
      <c r="K168" s="101">
        <f>SUM(K169)</f>
        <v>500000</v>
      </c>
      <c r="L168" s="83">
        <f>SUM(K168/J168*100)</f>
        <v>100</v>
      </c>
      <c r="M168" s="83"/>
      <c r="N168" s="101">
        <f>SUM(N169)</f>
        <v>1705000</v>
      </c>
      <c r="O168" s="101">
        <f>SUM(O169)</f>
        <v>1705000</v>
      </c>
      <c r="P168" s="83">
        <f t="shared" si="81"/>
        <v>100</v>
      </c>
      <c r="Q168" s="83">
        <f>SUM(Q169)</f>
        <v>1869399</v>
      </c>
      <c r="R168" s="83">
        <f>SUM(R169)</f>
        <v>1869399</v>
      </c>
      <c r="S168" s="103"/>
      <c r="T168" s="103"/>
      <c r="U168" s="103"/>
      <c r="V168" s="101">
        <f>SUM(V169)</f>
        <v>1869399</v>
      </c>
      <c r="W168" s="85">
        <f t="shared" si="82"/>
        <v>100</v>
      </c>
      <c r="X168" s="101">
        <f>SUM(V168/Q168*100)</f>
        <v>100</v>
      </c>
      <c r="Y168" s="80"/>
    </row>
    <row r="169" spans="1:25" ht="21.6" customHeight="1" x14ac:dyDescent="0.3">
      <c r="A169" s="9"/>
      <c r="B169" s="11"/>
      <c r="C169" s="11"/>
      <c r="D169" s="11"/>
      <c r="E169" s="11"/>
      <c r="F169" s="63" t="s">
        <v>56</v>
      </c>
      <c r="G169" s="95" t="s">
        <v>24</v>
      </c>
      <c r="H169" s="95" t="s">
        <v>248</v>
      </c>
      <c r="I169" s="95"/>
      <c r="J169" s="101">
        <v>500000</v>
      </c>
      <c r="K169" s="101">
        <v>500000</v>
      </c>
      <c r="L169" s="83">
        <f>SUM(K169/J169*100)</f>
        <v>100</v>
      </c>
      <c r="M169" s="83"/>
      <c r="N169" s="101">
        <v>1705000</v>
      </c>
      <c r="O169" s="101">
        <v>1705000</v>
      </c>
      <c r="P169" s="83">
        <f t="shared" si="81"/>
        <v>100</v>
      </c>
      <c r="Q169" s="83">
        <v>1869399</v>
      </c>
      <c r="R169" s="83">
        <v>1869399</v>
      </c>
      <c r="S169" s="103"/>
      <c r="T169" s="103"/>
      <c r="U169" s="103"/>
      <c r="V169" s="101">
        <v>1869399</v>
      </c>
      <c r="W169" s="85">
        <f t="shared" si="82"/>
        <v>100</v>
      </c>
      <c r="X169" s="101">
        <f>SUM(V169/Q169*100)</f>
        <v>100</v>
      </c>
      <c r="Y169" s="80"/>
    </row>
    <row r="170" spans="1:25" ht="17.399999999999999" customHeight="1" x14ac:dyDescent="0.3">
      <c r="A170" s="9"/>
      <c r="B170" s="11"/>
      <c r="C170" s="11"/>
      <c r="D170" s="11"/>
      <c r="E170" s="11"/>
      <c r="F170" s="81" t="s">
        <v>164</v>
      </c>
      <c r="G170" s="95"/>
      <c r="H170" s="90" t="s">
        <v>345</v>
      </c>
      <c r="I170" s="90"/>
      <c r="J170" s="94">
        <f>SUM(J171)</f>
        <v>278497.7</v>
      </c>
      <c r="K170" s="94">
        <f>SUM(K171)</f>
        <v>278497.7</v>
      </c>
      <c r="L170" s="84">
        <f t="shared" ref="L170:L177" si="83">SUM(K170/J170*100)</f>
        <v>100</v>
      </c>
      <c r="M170" s="84"/>
      <c r="N170" s="94">
        <v>0</v>
      </c>
      <c r="O170" s="94">
        <v>0</v>
      </c>
      <c r="P170" s="84">
        <v>0</v>
      </c>
      <c r="Q170" s="84">
        <f>SUM(Q171)</f>
        <v>240000</v>
      </c>
      <c r="R170" s="84">
        <f>SUM(R171)</f>
        <v>119120.44</v>
      </c>
      <c r="S170" s="93"/>
      <c r="T170" s="93"/>
      <c r="U170" s="93"/>
      <c r="V170" s="94">
        <f>SUM(V171)</f>
        <v>119120.44</v>
      </c>
      <c r="W170" s="114">
        <f t="shared" si="82"/>
        <v>100</v>
      </c>
      <c r="X170" s="101">
        <f>SUM(V170/Q170*100)</f>
        <v>49.633516666666665</v>
      </c>
      <c r="Y170" s="80"/>
    </row>
    <row r="171" spans="1:25" ht="44.4" customHeight="1" x14ac:dyDescent="0.3">
      <c r="A171" s="9"/>
      <c r="B171" s="11"/>
      <c r="C171" s="11"/>
      <c r="D171" s="11"/>
      <c r="E171" s="11"/>
      <c r="F171" s="63" t="s">
        <v>51</v>
      </c>
      <c r="G171" s="95"/>
      <c r="H171" s="95" t="s">
        <v>346</v>
      </c>
      <c r="I171" s="95"/>
      <c r="J171" s="101">
        <v>278497.7</v>
      </c>
      <c r="K171" s="101">
        <v>278497.7</v>
      </c>
      <c r="L171" s="83">
        <f t="shared" si="83"/>
        <v>100</v>
      </c>
      <c r="M171" s="83"/>
      <c r="N171" s="94">
        <v>0</v>
      </c>
      <c r="O171" s="94">
        <v>0</v>
      </c>
      <c r="P171" s="84">
        <v>0</v>
      </c>
      <c r="Q171" s="83">
        <v>240000</v>
      </c>
      <c r="R171" s="83">
        <v>119120.44</v>
      </c>
      <c r="S171" s="103"/>
      <c r="T171" s="103"/>
      <c r="U171" s="103"/>
      <c r="V171" s="101">
        <v>119120.44</v>
      </c>
      <c r="W171" s="85">
        <f t="shared" si="82"/>
        <v>100</v>
      </c>
      <c r="X171" s="101">
        <f t="shared" ref="X171:X173" si="84">SUM(V171/Q171*100)</f>
        <v>49.633516666666665</v>
      </c>
      <c r="Y171" s="80" t="s">
        <v>520</v>
      </c>
    </row>
    <row r="172" spans="1:25" ht="26.4" customHeight="1" x14ac:dyDescent="0.3">
      <c r="A172" s="9"/>
      <c r="B172" s="11"/>
      <c r="C172" s="11"/>
      <c r="D172" s="11"/>
      <c r="E172" s="11"/>
      <c r="F172" s="81" t="s">
        <v>372</v>
      </c>
      <c r="G172" s="95"/>
      <c r="H172" s="90" t="s">
        <v>348</v>
      </c>
      <c r="I172" s="95"/>
      <c r="J172" s="94">
        <f>SUM(J173)</f>
        <v>0</v>
      </c>
      <c r="K172" s="101">
        <v>0</v>
      </c>
      <c r="L172" s="83" t="e">
        <f t="shared" si="83"/>
        <v>#DIV/0!</v>
      </c>
      <c r="M172" s="83"/>
      <c r="N172" s="94"/>
      <c r="O172" s="94"/>
      <c r="P172" s="84"/>
      <c r="Q172" s="84">
        <f>SUM(Q173)</f>
        <v>10000</v>
      </c>
      <c r="R172" s="84">
        <f t="shared" ref="R172:R181" si="85">SUM(J172,N172)</f>
        <v>0</v>
      </c>
      <c r="S172" s="103"/>
      <c r="T172" s="103"/>
      <c r="U172" s="103"/>
      <c r="V172" s="101"/>
      <c r="W172" s="85"/>
      <c r="X172" s="101">
        <f t="shared" si="84"/>
        <v>0</v>
      </c>
      <c r="Y172" s="80"/>
    </row>
    <row r="173" spans="1:25" ht="31.8" customHeight="1" x14ac:dyDescent="0.3">
      <c r="A173" s="9"/>
      <c r="B173" s="11"/>
      <c r="C173" s="11"/>
      <c r="D173" s="11"/>
      <c r="E173" s="11"/>
      <c r="F173" s="63" t="s">
        <v>347</v>
      </c>
      <c r="G173" s="95"/>
      <c r="H173" s="95" t="s">
        <v>349</v>
      </c>
      <c r="I173" s="95"/>
      <c r="J173" s="101">
        <v>0</v>
      </c>
      <c r="K173" s="101">
        <v>0</v>
      </c>
      <c r="L173" s="83" t="e">
        <f t="shared" si="83"/>
        <v>#DIV/0!</v>
      </c>
      <c r="M173" s="83"/>
      <c r="N173" s="94"/>
      <c r="O173" s="94"/>
      <c r="P173" s="84"/>
      <c r="Q173" s="83">
        <v>10000</v>
      </c>
      <c r="R173" s="83">
        <f t="shared" si="85"/>
        <v>0</v>
      </c>
      <c r="S173" s="103"/>
      <c r="T173" s="103"/>
      <c r="U173" s="103"/>
      <c r="V173" s="101"/>
      <c r="W173" s="85"/>
      <c r="X173" s="101">
        <f t="shared" si="84"/>
        <v>0</v>
      </c>
      <c r="Y173" s="80" t="s">
        <v>518</v>
      </c>
    </row>
    <row r="174" spans="1:25" ht="42" customHeight="1" x14ac:dyDescent="0.3">
      <c r="A174" s="9" t="s">
        <v>21</v>
      </c>
      <c r="B174" s="11" t="s">
        <v>28</v>
      </c>
      <c r="C174" s="11" t="s">
        <v>27</v>
      </c>
      <c r="D174" s="11"/>
      <c r="E174" s="11"/>
      <c r="F174" s="96" t="s">
        <v>274</v>
      </c>
      <c r="G174" s="90" t="s">
        <v>38</v>
      </c>
      <c r="H174" s="90" t="s">
        <v>123</v>
      </c>
      <c r="I174" s="90"/>
      <c r="J174" s="94">
        <f>SUM(J175,J183,J192,J194,J196,)</f>
        <v>31111419.990000002</v>
      </c>
      <c r="K174" s="94">
        <f>SUM(K175,K183,K192,K194,K196,)</f>
        <v>31111419.990000002</v>
      </c>
      <c r="L174" s="84">
        <f t="shared" si="83"/>
        <v>100</v>
      </c>
      <c r="M174" s="84"/>
      <c r="N174" s="94">
        <f>SUM(N175,N183,N192,N194,)</f>
        <v>8207068.7999999998</v>
      </c>
      <c r="O174" s="94">
        <f>SUM(O175,O183,O192,O194,)</f>
        <v>8207068.7999999998</v>
      </c>
      <c r="P174" s="84">
        <f t="shared" ref="P174" si="86">SUM(O174/N174*100)</f>
        <v>100</v>
      </c>
      <c r="Q174" s="84">
        <f>SUM(Q175+Q183+Q192+Q194+Q196)</f>
        <v>42767900</v>
      </c>
      <c r="R174" s="84">
        <f>SUM(R175+R183+R192+R194+R196)</f>
        <v>45641843.590000004</v>
      </c>
      <c r="S174" s="93"/>
      <c r="T174" s="93"/>
      <c r="U174" s="93"/>
      <c r="V174" s="84">
        <f>SUM(V175+V183+V192+V194+V196)</f>
        <v>45641843.590000004</v>
      </c>
      <c r="W174" s="114">
        <f t="shared" si="82"/>
        <v>100</v>
      </c>
      <c r="X174" s="101">
        <f>SUM(V174/Q174*100)</f>
        <v>106.71986136798861</v>
      </c>
      <c r="Y174" s="80"/>
    </row>
    <row r="175" spans="1:25" ht="27.6" customHeight="1" x14ac:dyDescent="0.3">
      <c r="A175" s="6" t="s">
        <v>22</v>
      </c>
      <c r="B175" s="5">
        <v>977</v>
      </c>
      <c r="C175" s="7" t="s">
        <v>27</v>
      </c>
      <c r="D175" s="5"/>
      <c r="E175" s="5"/>
      <c r="F175" s="110" t="s">
        <v>275</v>
      </c>
      <c r="G175" s="90" t="s">
        <v>38</v>
      </c>
      <c r="H175" s="90" t="s">
        <v>124</v>
      </c>
      <c r="I175" s="90"/>
      <c r="J175" s="94">
        <f>SUM(J176,J179)</f>
        <v>20000</v>
      </c>
      <c r="K175" s="94">
        <f>SUM(K176,K179)</f>
        <v>20000</v>
      </c>
      <c r="L175" s="84">
        <f t="shared" si="83"/>
        <v>100</v>
      </c>
      <c r="M175" s="84"/>
      <c r="N175" s="94">
        <f>SUM(N176:N181)</f>
        <v>0</v>
      </c>
      <c r="O175" s="94">
        <f>SUM(O176:O181)</f>
        <v>0</v>
      </c>
      <c r="P175" s="84">
        <v>0</v>
      </c>
      <c r="Q175" s="84">
        <f>SUM(Q176+Q179)</f>
        <v>120000</v>
      </c>
      <c r="R175" s="84">
        <f>SUM(R176+R179)</f>
        <v>15000</v>
      </c>
      <c r="S175" s="103"/>
      <c r="T175" s="103"/>
      <c r="U175" s="103"/>
      <c r="V175" s="84">
        <f>SUM(V176+V179)</f>
        <v>15000</v>
      </c>
      <c r="W175" s="85">
        <f t="shared" si="82"/>
        <v>100</v>
      </c>
      <c r="X175" s="101">
        <f>SUM(V175/Q175*100)</f>
        <v>12.5</v>
      </c>
      <c r="Y175" s="80"/>
    </row>
    <row r="176" spans="1:25" ht="29.4" customHeight="1" x14ac:dyDescent="0.3">
      <c r="A176" s="6"/>
      <c r="B176" s="5"/>
      <c r="C176" s="7"/>
      <c r="D176" s="5"/>
      <c r="E176" s="5"/>
      <c r="F176" s="36" t="s">
        <v>125</v>
      </c>
      <c r="G176" s="95" t="s">
        <v>28</v>
      </c>
      <c r="H176" s="95" t="s">
        <v>126</v>
      </c>
      <c r="I176" s="95"/>
      <c r="J176" s="101">
        <f>SUM(J177)</f>
        <v>0</v>
      </c>
      <c r="K176" s="101">
        <f>SUM(K177)</f>
        <v>0</v>
      </c>
      <c r="L176" s="83" t="e">
        <f t="shared" si="83"/>
        <v>#DIV/0!</v>
      </c>
      <c r="M176" s="83"/>
      <c r="N176" s="101">
        <v>0</v>
      </c>
      <c r="O176" s="101">
        <v>0</v>
      </c>
      <c r="P176" s="84">
        <v>0</v>
      </c>
      <c r="Q176" s="83">
        <f>SUM(Q177)</f>
        <v>100000</v>
      </c>
      <c r="R176" s="83">
        <f t="shared" si="85"/>
        <v>0</v>
      </c>
      <c r="S176" s="103"/>
      <c r="T176" s="103"/>
      <c r="U176" s="103"/>
      <c r="V176" s="101">
        <f t="shared" ref="V176:V181" si="87">SUM(K176,O176)</f>
        <v>0</v>
      </c>
      <c r="W176" s="85">
        <v>0</v>
      </c>
      <c r="X176" s="101">
        <f t="shared" ref="X176:X177" si="88">SUM(V176/Q176*100)</f>
        <v>0</v>
      </c>
      <c r="Y176" s="80" t="s">
        <v>395</v>
      </c>
    </row>
    <row r="177" spans="1:25" ht="15.6" customHeight="1" x14ac:dyDescent="0.3">
      <c r="A177" s="6"/>
      <c r="B177" s="5"/>
      <c r="C177" s="7"/>
      <c r="D177" s="5"/>
      <c r="E177" s="5"/>
      <c r="F177" s="63" t="s">
        <v>49</v>
      </c>
      <c r="G177" s="95" t="s">
        <v>28</v>
      </c>
      <c r="H177" s="95" t="s">
        <v>127</v>
      </c>
      <c r="I177" s="95"/>
      <c r="J177" s="101">
        <v>0</v>
      </c>
      <c r="K177" s="101">
        <v>0</v>
      </c>
      <c r="L177" s="83" t="e">
        <f t="shared" si="83"/>
        <v>#DIV/0!</v>
      </c>
      <c r="M177" s="83"/>
      <c r="N177" s="101">
        <v>0</v>
      </c>
      <c r="O177" s="101">
        <v>0</v>
      </c>
      <c r="P177" s="84">
        <v>0</v>
      </c>
      <c r="Q177" s="83">
        <v>100000</v>
      </c>
      <c r="R177" s="83">
        <f t="shared" si="85"/>
        <v>0</v>
      </c>
      <c r="S177" s="103"/>
      <c r="T177" s="103"/>
      <c r="U177" s="103"/>
      <c r="V177" s="101">
        <f t="shared" si="87"/>
        <v>0</v>
      </c>
      <c r="W177" s="85">
        <v>0</v>
      </c>
      <c r="X177" s="101">
        <f t="shared" si="88"/>
        <v>0</v>
      </c>
      <c r="Y177" s="166"/>
    </row>
    <row r="178" spans="1:25" ht="34.200000000000003" hidden="1" customHeight="1" x14ac:dyDescent="0.3">
      <c r="A178" s="6"/>
      <c r="B178" s="5"/>
      <c r="C178" s="7"/>
      <c r="D178" s="5"/>
      <c r="E178" s="5"/>
      <c r="F178" s="63" t="s">
        <v>444</v>
      </c>
      <c r="G178" s="95"/>
      <c r="H178" s="95" t="s">
        <v>213</v>
      </c>
      <c r="I178" s="95"/>
      <c r="J178" s="101">
        <v>0</v>
      </c>
      <c r="K178" s="101">
        <v>0</v>
      </c>
      <c r="L178" s="83">
        <v>0</v>
      </c>
      <c r="M178" s="83"/>
      <c r="N178" s="101">
        <v>0</v>
      </c>
      <c r="O178" s="101">
        <v>0</v>
      </c>
      <c r="P178" s="83">
        <v>0</v>
      </c>
      <c r="Q178" s="83"/>
      <c r="R178" s="83">
        <f t="shared" si="85"/>
        <v>0</v>
      </c>
      <c r="S178" s="103"/>
      <c r="T178" s="103"/>
      <c r="U178" s="103"/>
      <c r="V178" s="101">
        <f t="shared" si="87"/>
        <v>0</v>
      </c>
      <c r="W178" s="85">
        <v>0</v>
      </c>
      <c r="X178" s="115"/>
      <c r="Y178" s="166"/>
    </row>
    <row r="179" spans="1:25" ht="26.4" customHeight="1" x14ac:dyDescent="0.3">
      <c r="A179" s="6"/>
      <c r="B179" s="5"/>
      <c r="C179" s="7"/>
      <c r="D179" s="5"/>
      <c r="E179" s="5"/>
      <c r="F179" s="88" t="s">
        <v>165</v>
      </c>
      <c r="G179" s="95"/>
      <c r="H179" s="95" t="s">
        <v>128</v>
      </c>
      <c r="I179" s="95"/>
      <c r="J179" s="101">
        <f>SUM(J180)</f>
        <v>20000</v>
      </c>
      <c r="K179" s="101">
        <f>SUM(K180)</f>
        <v>20000</v>
      </c>
      <c r="L179" s="83">
        <f>SUM(K179/J179*100)</f>
        <v>100</v>
      </c>
      <c r="M179" s="83"/>
      <c r="N179" s="101">
        <v>0</v>
      </c>
      <c r="O179" s="101">
        <v>0</v>
      </c>
      <c r="P179" s="84">
        <v>0</v>
      </c>
      <c r="Q179" s="83">
        <f>SUM(Q180)</f>
        <v>20000</v>
      </c>
      <c r="R179" s="83">
        <f>SUM(R180)</f>
        <v>15000</v>
      </c>
      <c r="S179" s="103"/>
      <c r="T179" s="103"/>
      <c r="U179" s="103"/>
      <c r="V179" s="101">
        <f>SUM(V180)</f>
        <v>15000</v>
      </c>
      <c r="W179" s="85">
        <f t="shared" si="82"/>
        <v>100</v>
      </c>
      <c r="X179" s="101">
        <f>SUM(V179/Q179*100)</f>
        <v>75</v>
      </c>
      <c r="Y179" s="80"/>
    </row>
    <row r="180" spans="1:25" ht="43.8" customHeight="1" thickBot="1" x14ac:dyDescent="0.35">
      <c r="A180" s="6"/>
      <c r="B180" s="5"/>
      <c r="C180" s="7"/>
      <c r="D180" s="5"/>
      <c r="E180" s="5"/>
      <c r="F180" s="63" t="s">
        <v>50</v>
      </c>
      <c r="G180" s="95" t="s">
        <v>28</v>
      </c>
      <c r="H180" s="95" t="s">
        <v>166</v>
      </c>
      <c r="I180" s="95"/>
      <c r="J180" s="101">
        <v>20000</v>
      </c>
      <c r="K180" s="101">
        <v>20000</v>
      </c>
      <c r="L180" s="83">
        <f>SUM(K180/J180*100)</f>
        <v>100</v>
      </c>
      <c r="M180" s="83"/>
      <c r="N180" s="101">
        <v>0</v>
      </c>
      <c r="O180" s="101">
        <v>0</v>
      </c>
      <c r="P180" s="84">
        <v>0</v>
      </c>
      <c r="Q180" s="83">
        <v>20000</v>
      </c>
      <c r="R180" s="83">
        <v>15000</v>
      </c>
      <c r="S180" s="103"/>
      <c r="T180" s="103"/>
      <c r="U180" s="103"/>
      <c r="V180" s="101">
        <v>15000</v>
      </c>
      <c r="W180" s="85">
        <f t="shared" si="82"/>
        <v>100</v>
      </c>
      <c r="X180" s="101">
        <f>SUM(V180/Q180*100)</f>
        <v>75</v>
      </c>
      <c r="Y180" s="80" t="s">
        <v>563</v>
      </c>
    </row>
    <row r="181" spans="1:25" ht="25.8" hidden="1" customHeight="1" thickBot="1" x14ac:dyDescent="0.35">
      <c r="A181" s="6"/>
      <c r="B181" s="5"/>
      <c r="C181" s="7"/>
      <c r="D181" s="5"/>
      <c r="E181" s="5"/>
      <c r="F181" s="63" t="s">
        <v>214</v>
      </c>
      <c r="G181" s="95" t="s">
        <v>28</v>
      </c>
      <c r="H181" s="95" t="s">
        <v>215</v>
      </c>
      <c r="I181" s="95"/>
      <c r="J181" s="101">
        <v>0</v>
      </c>
      <c r="K181" s="101">
        <v>0</v>
      </c>
      <c r="L181" s="101">
        <v>0</v>
      </c>
      <c r="M181" s="101"/>
      <c r="N181" s="101">
        <v>0</v>
      </c>
      <c r="O181" s="101">
        <v>0</v>
      </c>
      <c r="P181" s="101">
        <v>0</v>
      </c>
      <c r="Q181" s="101"/>
      <c r="R181" s="83">
        <f t="shared" si="85"/>
        <v>0</v>
      </c>
      <c r="S181" s="103"/>
      <c r="T181" s="103"/>
      <c r="U181" s="103"/>
      <c r="V181" s="101">
        <f t="shared" si="87"/>
        <v>0</v>
      </c>
      <c r="W181" s="102">
        <v>0</v>
      </c>
      <c r="X181" s="115"/>
      <c r="Y181" s="166"/>
    </row>
    <row r="182" spans="1:25" ht="30" hidden="1" customHeight="1" thickBot="1" x14ac:dyDescent="0.35">
      <c r="A182" s="6"/>
      <c r="B182" s="5"/>
      <c r="C182" s="7"/>
      <c r="D182" s="5"/>
      <c r="E182" s="5"/>
      <c r="F182" s="63" t="s">
        <v>65</v>
      </c>
      <c r="G182" s="95" t="s">
        <v>28</v>
      </c>
      <c r="H182" s="95" t="s">
        <v>66</v>
      </c>
      <c r="I182" s="95"/>
      <c r="J182" s="101"/>
      <c r="K182" s="101"/>
      <c r="L182" s="101"/>
      <c r="M182" s="101"/>
      <c r="N182" s="101">
        <v>0</v>
      </c>
      <c r="O182" s="101"/>
      <c r="P182" s="101"/>
      <c r="Q182" s="101"/>
      <c r="R182" s="83">
        <f t="shared" ref="R182" si="89">SUM(J182:N182)</f>
        <v>0</v>
      </c>
      <c r="S182" s="103"/>
      <c r="T182" s="103"/>
      <c r="U182" s="103"/>
      <c r="V182" s="102"/>
      <c r="W182" s="115"/>
      <c r="X182" s="115"/>
      <c r="Y182" s="166"/>
    </row>
    <row r="183" spans="1:25" ht="67.2" customHeight="1" thickBot="1" x14ac:dyDescent="0.35">
      <c r="A183" s="6"/>
      <c r="B183" s="5"/>
      <c r="C183" s="7"/>
      <c r="D183" s="5"/>
      <c r="E183" s="5"/>
      <c r="F183" s="34" t="s">
        <v>276</v>
      </c>
      <c r="G183" s="95"/>
      <c r="H183" s="90" t="s">
        <v>130</v>
      </c>
      <c r="I183" s="90"/>
      <c r="J183" s="94">
        <f>SUM(J184,J186,J190)</f>
        <v>14700842.939999999</v>
      </c>
      <c r="K183" s="94">
        <f>SUM(K184,K186,K190)</f>
        <v>14700842.939999999</v>
      </c>
      <c r="L183" s="84">
        <f>SUM(K183/J183*100)</f>
        <v>100</v>
      </c>
      <c r="M183" s="84"/>
      <c r="N183" s="94">
        <f>SUM(N184,N186)</f>
        <v>8207068.7999999998</v>
      </c>
      <c r="O183" s="94">
        <f>SUM(O184,O186)</f>
        <v>8207068.7999999998</v>
      </c>
      <c r="P183" s="84">
        <f t="shared" ref="P183:P187" si="90">SUM(O183/N183*100)</f>
        <v>100</v>
      </c>
      <c r="Q183" s="84">
        <f>SUM(Q184+Q186+Q190)</f>
        <v>23108900</v>
      </c>
      <c r="R183" s="84">
        <f>SUM(R184+R186+R190)</f>
        <v>25752791.52</v>
      </c>
      <c r="S183" s="93"/>
      <c r="T183" s="93"/>
      <c r="U183" s="93"/>
      <c r="V183" s="84">
        <f>SUM(V184+V186+V190)</f>
        <v>25752791.52</v>
      </c>
      <c r="W183" s="114">
        <f t="shared" ref="W183:W195" si="91">SUM(V183/R183*100)</f>
        <v>100</v>
      </c>
      <c r="X183" s="101">
        <f t="shared" ref="X183:X208" si="92">SUM(V183/Q183*100)</f>
        <v>111.44100982738252</v>
      </c>
      <c r="Y183" s="80"/>
    </row>
    <row r="184" spans="1:25" ht="25.2" customHeight="1" thickBot="1" x14ac:dyDescent="0.35">
      <c r="A184" s="6"/>
      <c r="B184" s="5"/>
      <c r="C184" s="7"/>
      <c r="D184" s="5"/>
      <c r="E184" s="5"/>
      <c r="F184" s="37" t="s">
        <v>167</v>
      </c>
      <c r="G184" s="95"/>
      <c r="H184" s="95" t="s">
        <v>131</v>
      </c>
      <c r="I184" s="95"/>
      <c r="J184" s="101">
        <f>SUM(J185:J185)</f>
        <v>6106259.9699999997</v>
      </c>
      <c r="K184" s="101">
        <f>SUM(K185:K185)</f>
        <v>6106259.9699999997</v>
      </c>
      <c r="L184" s="83">
        <f>SUM(K184/J184*100)</f>
        <v>100</v>
      </c>
      <c r="M184" s="83"/>
      <c r="N184" s="101">
        <v>0</v>
      </c>
      <c r="O184" s="101">
        <v>0</v>
      </c>
      <c r="P184" s="84">
        <v>0</v>
      </c>
      <c r="Q184" s="83">
        <f>SUM(Q185)</f>
        <v>6165000</v>
      </c>
      <c r="R184" s="83">
        <f>SUM(R185)</f>
        <v>6616355.5899999999</v>
      </c>
      <c r="S184" s="103"/>
      <c r="T184" s="103"/>
      <c r="U184" s="103"/>
      <c r="V184" s="101">
        <f>SUM(V185)</f>
        <v>6616355.5899999999</v>
      </c>
      <c r="W184" s="85">
        <f t="shared" si="91"/>
        <v>100</v>
      </c>
      <c r="X184" s="101">
        <f t="shared" si="92"/>
        <v>107.32125855636659</v>
      </c>
      <c r="Y184" s="80"/>
    </row>
    <row r="185" spans="1:25" ht="52.8" customHeight="1" thickBot="1" x14ac:dyDescent="0.35">
      <c r="A185" s="6"/>
      <c r="B185" s="5"/>
      <c r="C185" s="7"/>
      <c r="D185" s="5"/>
      <c r="E185" s="5"/>
      <c r="F185" s="33" t="s">
        <v>129</v>
      </c>
      <c r="G185" s="95"/>
      <c r="H185" s="95" t="s">
        <v>132</v>
      </c>
      <c r="I185" s="95"/>
      <c r="J185" s="127">
        <v>6106259.9699999997</v>
      </c>
      <c r="K185" s="127">
        <v>6106259.9699999997</v>
      </c>
      <c r="L185" s="83">
        <f>SUM(K185/J185*100)</f>
        <v>100</v>
      </c>
      <c r="M185" s="83"/>
      <c r="N185" s="101">
        <v>0</v>
      </c>
      <c r="O185" s="101">
        <v>0</v>
      </c>
      <c r="P185" s="84">
        <v>0</v>
      </c>
      <c r="Q185" s="83">
        <v>6165000</v>
      </c>
      <c r="R185" s="83">
        <v>6616355.5899999999</v>
      </c>
      <c r="S185" s="103"/>
      <c r="T185" s="103"/>
      <c r="U185" s="103"/>
      <c r="V185" s="101">
        <v>6616355.5899999999</v>
      </c>
      <c r="W185" s="85">
        <f t="shared" si="91"/>
        <v>100</v>
      </c>
      <c r="X185" s="101">
        <f t="shared" si="92"/>
        <v>107.32125855636659</v>
      </c>
      <c r="Y185" s="80" t="s">
        <v>521</v>
      </c>
    </row>
    <row r="186" spans="1:25" ht="37.799999999999997" customHeight="1" thickBot="1" x14ac:dyDescent="0.35">
      <c r="A186" s="6"/>
      <c r="B186" s="5"/>
      <c r="C186" s="7"/>
      <c r="D186" s="5"/>
      <c r="E186" s="5"/>
      <c r="F186" s="32" t="s">
        <v>168</v>
      </c>
      <c r="G186" s="95"/>
      <c r="H186" s="95" t="s">
        <v>133</v>
      </c>
      <c r="I186" s="95"/>
      <c r="J186" s="101">
        <f>SUM(J187:J189)</f>
        <v>8285920.4800000004</v>
      </c>
      <c r="K186" s="101">
        <f>SUM(K187:K189)</f>
        <v>8285920.4800000004</v>
      </c>
      <c r="L186" s="83">
        <f>SUM(K186/J186*100)</f>
        <v>100</v>
      </c>
      <c r="M186" s="83"/>
      <c r="N186" s="101">
        <f>SUM(N187)</f>
        <v>8207068.7999999998</v>
      </c>
      <c r="O186" s="101">
        <f>SUM(O187)</f>
        <v>8207068.7999999998</v>
      </c>
      <c r="P186" s="83">
        <f t="shared" si="90"/>
        <v>100</v>
      </c>
      <c r="Q186" s="83">
        <f>SUM(Q187:Q189)</f>
        <v>16633900</v>
      </c>
      <c r="R186" s="83">
        <f>SUM(R187:R189)</f>
        <v>18883900</v>
      </c>
      <c r="S186" s="103"/>
      <c r="T186" s="103"/>
      <c r="U186" s="103"/>
      <c r="V186" s="83">
        <f>SUM(V187:V189)</f>
        <v>18883900</v>
      </c>
      <c r="W186" s="85">
        <f t="shared" si="91"/>
        <v>100</v>
      </c>
      <c r="X186" s="101">
        <f t="shared" si="92"/>
        <v>113.52659328239318</v>
      </c>
      <c r="Y186" s="80"/>
    </row>
    <row r="187" spans="1:25" ht="22.2" customHeight="1" thickBot="1" x14ac:dyDescent="0.35">
      <c r="A187" s="6"/>
      <c r="B187" s="5"/>
      <c r="C187" s="7"/>
      <c r="D187" s="5"/>
      <c r="E187" s="5"/>
      <c r="F187" s="33" t="s">
        <v>74</v>
      </c>
      <c r="G187" s="95"/>
      <c r="H187" s="95" t="s">
        <v>249</v>
      </c>
      <c r="I187" s="95"/>
      <c r="J187" s="127">
        <v>0</v>
      </c>
      <c r="K187" s="127">
        <v>0</v>
      </c>
      <c r="L187" s="83">
        <v>0</v>
      </c>
      <c r="M187" s="83"/>
      <c r="N187" s="127">
        <v>8207068.7999999998</v>
      </c>
      <c r="O187" s="127">
        <v>8207068.7999999998</v>
      </c>
      <c r="P187" s="83">
        <f t="shared" si="90"/>
        <v>100</v>
      </c>
      <c r="Q187" s="83">
        <v>11839650</v>
      </c>
      <c r="R187" s="83">
        <v>11839650</v>
      </c>
      <c r="S187" s="103"/>
      <c r="T187" s="103"/>
      <c r="U187" s="103"/>
      <c r="V187" s="101">
        <v>11839650</v>
      </c>
      <c r="W187" s="85">
        <f t="shared" si="91"/>
        <v>100</v>
      </c>
      <c r="X187" s="101">
        <f t="shared" si="92"/>
        <v>100</v>
      </c>
      <c r="Y187" s="80"/>
    </row>
    <row r="188" spans="1:25" ht="28.2" customHeight="1" thickBot="1" x14ac:dyDescent="0.35">
      <c r="A188" s="6"/>
      <c r="B188" s="5"/>
      <c r="C188" s="7"/>
      <c r="D188" s="5"/>
      <c r="E188" s="5"/>
      <c r="F188" s="33" t="s">
        <v>75</v>
      </c>
      <c r="G188" s="95"/>
      <c r="H188" s="95" t="s">
        <v>134</v>
      </c>
      <c r="I188" s="95"/>
      <c r="J188" s="127">
        <v>4964368</v>
      </c>
      <c r="K188" s="127">
        <v>4964368</v>
      </c>
      <c r="L188" s="83">
        <f t="shared" ref="L188:L195" si="93">SUM(K188/J188*100)</f>
        <v>100</v>
      </c>
      <c r="M188" s="83"/>
      <c r="N188" s="101">
        <v>0</v>
      </c>
      <c r="O188" s="101">
        <v>0</v>
      </c>
      <c r="P188" s="83">
        <v>0</v>
      </c>
      <c r="Q188" s="83">
        <v>4794250</v>
      </c>
      <c r="R188" s="83">
        <v>4794250</v>
      </c>
      <c r="S188" s="103"/>
      <c r="T188" s="103"/>
      <c r="U188" s="103"/>
      <c r="V188" s="101">
        <v>4794250</v>
      </c>
      <c r="W188" s="85">
        <f t="shared" si="91"/>
        <v>100</v>
      </c>
      <c r="X188" s="101">
        <f t="shared" si="92"/>
        <v>100</v>
      </c>
      <c r="Y188" s="80"/>
    </row>
    <row r="189" spans="1:25" ht="60" customHeight="1" x14ac:dyDescent="0.3">
      <c r="A189" s="6"/>
      <c r="B189" s="5"/>
      <c r="C189" s="7"/>
      <c r="D189" s="5"/>
      <c r="E189" s="5"/>
      <c r="F189" s="57" t="s">
        <v>251</v>
      </c>
      <c r="G189" s="95"/>
      <c r="H189" s="95" t="s">
        <v>252</v>
      </c>
      <c r="I189" s="95"/>
      <c r="J189" s="127">
        <v>3321552.48</v>
      </c>
      <c r="K189" s="127">
        <v>3321552.48</v>
      </c>
      <c r="L189" s="83">
        <f t="shared" si="93"/>
        <v>100</v>
      </c>
      <c r="M189" s="83"/>
      <c r="N189" s="101"/>
      <c r="O189" s="101"/>
      <c r="P189" s="83"/>
      <c r="Q189" s="83">
        <v>0</v>
      </c>
      <c r="R189" s="83">
        <v>2250000</v>
      </c>
      <c r="S189" s="103"/>
      <c r="T189" s="103"/>
      <c r="U189" s="103"/>
      <c r="V189" s="101">
        <v>2250000</v>
      </c>
      <c r="W189" s="85">
        <f t="shared" si="91"/>
        <v>100</v>
      </c>
      <c r="X189" s="101">
        <v>0</v>
      </c>
      <c r="Y189" s="80" t="s">
        <v>543</v>
      </c>
    </row>
    <row r="190" spans="1:25" ht="25.8" customHeight="1" x14ac:dyDescent="0.3">
      <c r="A190" s="6"/>
      <c r="B190" s="5"/>
      <c r="C190" s="7"/>
      <c r="D190" s="5"/>
      <c r="E190" s="5"/>
      <c r="F190" s="56" t="s">
        <v>241</v>
      </c>
      <c r="G190" s="95"/>
      <c r="H190" s="95" t="s">
        <v>242</v>
      </c>
      <c r="I190" s="95"/>
      <c r="J190" s="101">
        <f>SUM(J191)</f>
        <v>308662.49</v>
      </c>
      <c r="K190" s="127">
        <f>SUM(K191)</f>
        <v>308662.49</v>
      </c>
      <c r="L190" s="83">
        <f t="shared" si="93"/>
        <v>100</v>
      </c>
      <c r="M190" s="83"/>
      <c r="N190" s="101"/>
      <c r="O190" s="101"/>
      <c r="P190" s="83"/>
      <c r="Q190" s="83">
        <f>SUM(Q191)</f>
        <v>310000</v>
      </c>
      <c r="R190" s="83">
        <f>SUM(R191)</f>
        <v>252535.93</v>
      </c>
      <c r="S190" s="103"/>
      <c r="T190" s="103"/>
      <c r="U190" s="103"/>
      <c r="V190" s="101">
        <f>SUM(V191)</f>
        <v>252535.93</v>
      </c>
      <c r="W190" s="85">
        <f t="shared" ref="W190:W192" si="94">SUM(V190/R190*100)</f>
        <v>100</v>
      </c>
      <c r="X190" s="101">
        <f t="shared" si="92"/>
        <v>81.463203225806453</v>
      </c>
      <c r="Y190" s="80"/>
    </row>
    <row r="191" spans="1:25" ht="39.6" customHeight="1" x14ac:dyDescent="0.3">
      <c r="A191" s="6"/>
      <c r="B191" s="5"/>
      <c r="C191" s="7"/>
      <c r="D191" s="5"/>
      <c r="E191" s="5"/>
      <c r="F191" s="72" t="s">
        <v>224</v>
      </c>
      <c r="G191" s="117"/>
      <c r="H191" s="129" t="s">
        <v>243</v>
      </c>
      <c r="I191" s="129"/>
      <c r="J191" s="101">
        <v>308662.49</v>
      </c>
      <c r="K191" s="127">
        <v>308662.49</v>
      </c>
      <c r="L191" s="83">
        <f t="shared" si="93"/>
        <v>100</v>
      </c>
      <c r="M191" s="83"/>
      <c r="N191" s="101"/>
      <c r="O191" s="101"/>
      <c r="P191" s="83"/>
      <c r="Q191" s="83">
        <v>310000</v>
      </c>
      <c r="R191" s="83">
        <v>252535.93</v>
      </c>
      <c r="S191" s="103"/>
      <c r="T191" s="103"/>
      <c r="U191" s="103"/>
      <c r="V191" s="101">
        <v>252535.93</v>
      </c>
      <c r="W191" s="85">
        <f t="shared" si="94"/>
        <v>100</v>
      </c>
      <c r="X191" s="101">
        <f t="shared" si="92"/>
        <v>81.463203225806453</v>
      </c>
      <c r="Y191" s="80" t="s">
        <v>542</v>
      </c>
    </row>
    <row r="192" spans="1:25" ht="37.200000000000003" customHeight="1" x14ac:dyDescent="0.3">
      <c r="A192" s="6"/>
      <c r="B192" s="5"/>
      <c r="C192" s="7"/>
      <c r="D192" s="5"/>
      <c r="E192" s="5"/>
      <c r="F192" s="66" t="s">
        <v>362</v>
      </c>
      <c r="G192" s="90" t="s">
        <v>38</v>
      </c>
      <c r="H192" s="90" t="s">
        <v>350</v>
      </c>
      <c r="I192" s="90"/>
      <c r="J192" s="94">
        <f>SUM(J193:J193)</f>
        <v>15216092.380000001</v>
      </c>
      <c r="K192" s="94">
        <f>SUM(K193:K193)</f>
        <v>15216092.380000001</v>
      </c>
      <c r="L192" s="84">
        <f t="shared" si="93"/>
        <v>100</v>
      </c>
      <c r="M192" s="84"/>
      <c r="N192" s="101">
        <v>0</v>
      </c>
      <c r="O192" s="101">
        <v>0</v>
      </c>
      <c r="P192" s="83">
        <v>0</v>
      </c>
      <c r="Q192" s="84">
        <f>SUM(Q193)</f>
        <v>17539000</v>
      </c>
      <c r="R192" s="84">
        <f>SUM(R193)</f>
        <v>17817407.690000001</v>
      </c>
      <c r="S192" s="93"/>
      <c r="T192" s="93"/>
      <c r="U192" s="93"/>
      <c r="V192" s="94">
        <f>SUM(V193)</f>
        <v>17817407.690000001</v>
      </c>
      <c r="W192" s="85">
        <f t="shared" si="94"/>
        <v>100</v>
      </c>
      <c r="X192" s="101">
        <f t="shared" si="92"/>
        <v>101.58736353269857</v>
      </c>
      <c r="Y192" s="80"/>
    </row>
    <row r="193" spans="1:25" ht="41.4" customHeight="1" x14ac:dyDescent="0.3">
      <c r="A193" s="6"/>
      <c r="B193" s="5"/>
      <c r="C193" s="7"/>
      <c r="D193" s="5"/>
      <c r="E193" s="5"/>
      <c r="F193" s="63" t="s">
        <v>42</v>
      </c>
      <c r="G193" s="95" t="s">
        <v>38</v>
      </c>
      <c r="H193" s="95" t="s">
        <v>351</v>
      </c>
      <c r="I193" s="95"/>
      <c r="J193" s="101">
        <v>15216092.380000001</v>
      </c>
      <c r="K193" s="101">
        <v>15216092.380000001</v>
      </c>
      <c r="L193" s="83">
        <f t="shared" si="93"/>
        <v>100</v>
      </c>
      <c r="M193" s="83"/>
      <c r="N193" s="101">
        <v>0</v>
      </c>
      <c r="O193" s="101">
        <v>0</v>
      </c>
      <c r="P193" s="84">
        <v>0</v>
      </c>
      <c r="Q193" s="83">
        <v>17539000</v>
      </c>
      <c r="R193" s="83">
        <v>17817407.690000001</v>
      </c>
      <c r="S193" s="103"/>
      <c r="T193" s="103"/>
      <c r="U193" s="103"/>
      <c r="V193" s="101">
        <v>17817407.690000001</v>
      </c>
      <c r="W193" s="85">
        <f t="shared" si="91"/>
        <v>100</v>
      </c>
      <c r="X193" s="101">
        <f t="shared" si="92"/>
        <v>101.58736353269857</v>
      </c>
      <c r="Y193" s="80" t="s">
        <v>522</v>
      </c>
    </row>
    <row r="194" spans="1:25" ht="44.4" customHeight="1" x14ac:dyDescent="0.3">
      <c r="A194" s="6"/>
      <c r="B194" s="5"/>
      <c r="C194" s="7"/>
      <c r="D194" s="5"/>
      <c r="E194" s="5"/>
      <c r="F194" s="81" t="s">
        <v>206</v>
      </c>
      <c r="G194" s="90" t="s">
        <v>38</v>
      </c>
      <c r="H194" s="90" t="s">
        <v>352</v>
      </c>
      <c r="I194" s="90"/>
      <c r="J194" s="94">
        <f>SUM(J195)</f>
        <v>851818</v>
      </c>
      <c r="K194" s="94">
        <f>SUM(K195)</f>
        <v>851818</v>
      </c>
      <c r="L194" s="84">
        <f t="shared" si="93"/>
        <v>100</v>
      </c>
      <c r="M194" s="84"/>
      <c r="N194" s="94">
        <v>0</v>
      </c>
      <c r="O194" s="94">
        <v>0</v>
      </c>
      <c r="P194" s="94">
        <v>0</v>
      </c>
      <c r="Q194" s="94">
        <f>SUM(Q195)</f>
        <v>1000000</v>
      </c>
      <c r="R194" s="84">
        <f>SUM(R195)</f>
        <v>1166644.3799999999</v>
      </c>
      <c r="S194" s="93"/>
      <c r="T194" s="93"/>
      <c r="U194" s="93"/>
      <c r="V194" s="94">
        <f>SUM(V195)</f>
        <v>1166644.3799999999</v>
      </c>
      <c r="W194" s="114">
        <f t="shared" si="91"/>
        <v>100</v>
      </c>
      <c r="X194" s="101">
        <f t="shared" si="92"/>
        <v>116.66443799999999</v>
      </c>
      <c r="Y194" s="80"/>
    </row>
    <row r="195" spans="1:25" ht="52.2" customHeight="1" x14ac:dyDescent="0.3">
      <c r="A195" s="6"/>
      <c r="B195" s="5">
        <v>977</v>
      </c>
      <c r="C195" s="7" t="s">
        <v>25</v>
      </c>
      <c r="D195" s="5"/>
      <c r="E195" s="5"/>
      <c r="F195" s="72" t="s">
        <v>71</v>
      </c>
      <c r="G195" s="95" t="s">
        <v>28</v>
      </c>
      <c r="H195" s="95" t="s">
        <v>353</v>
      </c>
      <c r="I195" s="95"/>
      <c r="J195" s="101">
        <v>851818</v>
      </c>
      <c r="K195" s="101">
        <v>851818</v>
      </c>
      <c r="L195" s="83">
        <f t="shared" si="93"/>
        <v>100</v>
      </c>
      <c r="M195" s="83"/>
      <c r="N195" s="101">
        <v>0</v>
      </c>
      <c r="O195" s="101">
        <v>0</v>
      </c>
      <c r="P195" s="84">
        <v>0</v>
      </c>
      <c r="Q195" s="83">
        <v>1000000</v>
      </c>
      <c r="R195" s="83">
        <v>1166644.3799999999</v>
      </c>
      <c r="S195" s="103"/>
      <c r="T195" s="103"/>
      <c r="U195" s="103"/>
      <c r="V195" s="101">
        <v>1166644.3799999999</v>
      </c>
      <c r="W195" s="85">
        <f t="shared" si="91"/>
        <v>100</v>
      </c>
      <c r="X195" s="101">
        <f t="shared" si="92"/>
        <v>116.66443799999999</v>
      </c>
      <c r="Y195" s="80" t="s">
        <v>523</v>
      </c>
    </row>
    <row r="196" spans="1:25" ht="41.4" customHeight="1" x14ac:dyDescent="0.3">
      <c r="A196" s="14"/>
      <c r="B196" s="15"/>
      <c r="C196" s="16"/>
      <c r="D196" s="15"/>
      <c r="E196" s="15"/>
      <c r="F196" s="110" t="s">
        <v>244</v>
      </c>
      <c r="G196" s="95"/>
      <c r="H196" s="130" t="s">
        <v>354</v>
      </c>
      <c r="I196" s="130"/>
      <c r="J196" s="94">
        <f>SUM(J197)</f>
        <v>322666.67</v>
      </c>
      <c r="K196" s="94">
        <f>SUM(K197)</f>
        <v>322666.67</v>
      </c>
      <c r="L196" s="83">
        <f>SUM(K196/J196*100)</f>
        <v>100</v>
      </c>
      <c r="M196" s="83"/>
      <c r="N196" s="101"/>
      <c r="O196" s="101"/>
      <c r="P196" s="84">
        <v>0</v>
      </c>
      <c r="Q196" s="84">
        <f>SUM(Q197:Q198)</f>
        <v>1000000</v>
      </c>
      <c r="R196" s="84">
        <f>SUM(R197)</f>
        <v>890000</v>
      </c>
      <c r="S196" s="93"/>
      <c r="T196" s="93"/>
      <c r="U196" s="93"/>
      <c r="V196" s="94">
        <f>SUM(V197)</f>
        <v>890000</v>
      </c>
      <c r="W196" s="85">
        <f t="shared" ref="W196:W207" si="95">SUM(V196/R196*100)</f>
        <v>100</v>
      </c>
      <c r="X196" s="101">
        <f t="shared" si="92"/>
        <v>89</v>
      </c>
      <c r="Y196" s="80"/>
    </row>
    <row r="197" spans="1:25" ht="34.200000000000003" customHeight="1" x14ac:dyDescent="0.3">
      <c r="A197" s="14"/>
      <c r="B197" s="15"/>
      <c r="C197" s="16"/>
      <c r="D197" s="15"/>
      <c r="E197" s="15"/>
      <c r="F197" s="72" t="s">
        <v>245</v>
      </c>
      <c r="G197" s="95"/>
      <c r="H197" s="82" t="s">
        <v>355</v>
      </c>
      <c r="I197" s="82"/>
      <c r="J197" s="101">
        <v>322666.67</v>
      </c>
      <c r="K197" s="101">
        <v>322666.67</v>
      </c>
      <c r="L197" s="83">
        <f>SUM(K197/J197*100)</f>
        <v>100</v>
      </c>
      <c r="M197" s="83"/>
      <c r="N197" s="101"/>
      <c r="O197" s="101"/>
      <c r="P197" s="84">
        <v>0</v>
      </c>
      <c r="Q197" s="83">
        <v>750000</v>
      </c>
      <c r="R197" s="83">
        <v>890000</v>
      </c>
      <c r="S197" s="103"/>
      <c r="T197" s="103"/>
      <c r="U197" s="103"/>
      <c r="V197" s="101">
        <v>890000</v>
      </c>
      <c r="W197" s="85">
        <f t="shared" si="95"/>
        <v>100</v>
      </c>
      <c r="X197" s="101">
        <f t="shared" si="92"/>
        <v>118.66666666666667</v>
      </c>
      <c r="Y197" s="80" t="s">
        <v>544</v>
      </c>
    </row>
    <row r="198" spans="1:25" ht="34.200000000000003" customHeight="1" x14ac:dyDescent="0.3">
      <c r="A198" s="14"/>
      <c r="B198" s="15"/>
      <c r="C198" s="16"/>
      <c r="D198" s="15"/>
      <c r="E198" s="15"/>
      <c r="F198" s="131" t="s">
        <v>445</v>
      </c>
      <c r="G198" s="95"/>
      <c r="H198" s="82" t="s">
        <v>446</v>
      </c>
      <c r="I198" s="101">
        <v>250000</v>
      </c>
      <c r="J198" s="131" t="s">
        <v>445</v>
      </c>
      <c r="K198" s="95"/>
      <c r="L198" s="82" t="s">
        <v>446</v>
      </c>
      <c r="M198" s="101">
        <v>250000</v>
      </c>
      <c r="N198" s="131" t="s">
        <v>445</v>
      </c>
      <c r="O198" s="95"/>
      <c r="P198" s="82" t="s">
        <v>446</v>
      </c>
      <c r="Q198" s="101">
        <v>250000</v>
      </c>
      <c r="R198" s="83"/>
      <c r="S198" s="103"/>
      <c r="T198" s="103"/>
      <c r="U198" s="103"/>
      <c r="V198" s="101"/>
      <c r="W198" s="85"/>
      <c r="X198" s="101">
        <f t="shared" si="92"/>
        <v>0</v>
      </c>
      <c r="Y198" s="80" t="s">
        <v>545</v>
      </c>
    </row>
    <row r="199" spans="1:25" ht="45" customHeight="1" x14ac:dyDescent="0.3">
      <c r="A199" s="14"/>
      <c r="B199" s="15"/>
      <c r="C199" s="16"/>
      <c r="D199" s="15"/>
      <c r="E199" s="15"/>
      <c r="F199" s="132" t="s">
        <v>356</v>
      </c>
      <c r="G199" s="95"/>
      <c r="H199" s="130" t="s">
        <v>357</v>
      </c>
      <c r="I199" s="130"/>
      <c r="J199" s="94">
        <f>SUM(J200)</f>
        <v>0</v>
      </c>
      <c r="K199" s="101">
        <f>SUM(K200)</f>
        <v>0</v>
      </c>
      <c r="L199" s="84">
        <v>0</v>
      </c>
      <c r="M199" s="84"/>
      <c r="N199" s="101">
        <f t="shared" ref="N199:O200" si="96">SUM(N200)</f>
        <v>0</v>
      </c>
      <c r="O199" s="101">
        <f t="shared" si="96"/>
        <v>0</v>
      </c>
      <c r="P199" s="84">
        <v>0</v>
      </c>
      <c r="Q199" s="84">
        <f>SUM(Q200+Q202+Q204)</f>
        <v>4753548.8</v>
      </c>
      <c r="R199" s="84">
        <f>SUM(R200+R202+R204)</f>
        <v>17279743.399999999</v>
      </c>
      <c r="S199" s="103"/>
      <c r="T199" s="103"/>
      <c r="U199" s="103"/>
      <c r="V199" s="84">
        <f>SUM(V200+V202+V204)</f>
        <v>13780297.060000001</v>
      </c>
      <c r="W199" s="85">
        <f t="shared" si="95"/>
        <v>79.748273692536443</v>
      </c>
      <c r="X199" s="101">
        <f t="shared" si="92"/>
        <v>289.89493197166718</v>
      </c>
      <c r="Y199" s="80"/>
    </row>
    <row r="200" spans="1:25" ht="59.4" customHeight="1" x14ac:dyDescent="0.3">
      <c r="A200" s="14"/>
      <c r="B200" s="15"/>
      <c r="C200" s="16"/>
      <c r="D200" s="15"/>
      <c r="E200" s="15"/>
      <c r="F200" s="66" t="s">
        <v>358</v>
      </c>
      <c r="G200" s="95"/>
      <c r="H200" s="82" t="s">
        <v>359</v>
      </c>
      <c r="I200" s="82"/>
      <c r="J200" s="101">
        <f>SUM(J201)</f>
        <v>0</v>
      </c>
      <c r="K200" s="101">
        <f>SUM(K201)</f>
        <v>0</v>
      </c>
      <c r="L200" s="84">
        <v>0</v>
      </c>
      <c r="M200" s="84"/>
      <c r="N200" s="101">
        <f t="shared" si="96"/>
        <v>0</v>
      </c>
      <c r="O200" s="101">
        <f t="shared" si="96"/>
        <v>0</v>
      </c>
      <c r="P200" s="84">
        <v>0</v>
      </c>
      <c r="Q200" s="83">
        <f>SUM(Q201)</f>
        <v>100000</v>
      </c>
      <c r="R200" s="83">
        <f>SUM(R201)</f>
        <v>95000</v>
      </c>
      <c r="S200" s="103"/>
      <c r="T200" s="103"/>
      <c r="U200" s="103"/>
      <c r="V200" s="101">
        <f>SUM(V201)</f>
        <v>95000</v>
      </c>
      <c r="W200" s="85">
        <f t="shared" si="95"/>
        <v>100</v>
      </c>
      <c r="X200" s="101">
        <f t="shared" si="92"/>
        <v>95</v>
      </c>
      <c r="Y200" s="80"/>
    </row>
    <row r="201" spans="1:25" ht="39" customHeight="1" x14ac:dyDescent="0.3">
      <c r="A201" s="14"/>
      <c r="B201" s="15"/>
      <c r="C201" s="16"/>
      <c r="D201" s="15"/>
      <c r="E201" s="15"/>
      <c r="F201" s="72" t="s">
        <v>360</v>
      </c>
      <c r="G201" s="95"/>
      <c r="H201" s="82" t="s">
        <v>361</v>
      </c>
      <c r="I201" s="82"/>
      <c r="J201" s="101">
        <v>0</v>
      </c>
      <c r="K201" s="101">
        <v>0</v>
      </c>
      <c r="L201" s="84">
        <v>0</v>
      </c>
      <c r="M201" s="84"/>
      <c r="N201" s="101">
        <v>0</v>
      </c>
      <c r="O201" s="101">
        <v>0</v>
      </c>
      <c r="P201" s="84">
        <v>0</v>
      </c>
      <c r="Q201" s="101">
        <v>100000</v>
      </c>
      <c r="R201" s="83">
        <v>95000</v>
      </c>
      <c r="S201" s="103"/>
      <c r="T201" s="103"/>
      <c r="U201" s="103"/>
      <c r="V201" s="101">
        <v>95000</v>
      </c>
      <c r="W201" s="85">
        <f t="shared" si="95"/>
        <v>100</v>
      </c>
      <c r="X201" s="101">
        <f t="shared" si="92"/>
        <v>95</v>
      </c>
      <c r="Y201" s="80" t="s">
        <v>558</v>
      </c>
    </row>
    <row r="202" spans="1:25" ht="28.2" customHeight="1" thickBot="1" x14ac:dyDescent="0.35">
      <c r="A202" s="14"/>
      <c r="B202" s="15"/>
      <c r="C202" s="16"/>
      <c r="D202" s="15"/>
      <c r="E202" s="15"/>
      <c r="F202" s="70" t="s">
        <v>453</v>
      </c>
      <c r="G202" s="95"/>
      <c r="H202" s="82" t="s">
        <v>454</v>
      </c>
      <c r="I202" s="101">
        <f>SUM(I203)</f>
        <v>500000</v>
      </c>
      <c r="J202" s="101"/>
      <c r="K202" s="101"/>
      <c r="L202" s="84"/>
      <c r="M202" s="84"/>
      <c r="N202" s="101"/>
      <c r="O202" s="101"/>
      <c r="P202" s="84"/>
      <c r="Q202" s="101">
        <f>SUM(Q203)</f>
        <v>500000</v>
      </c>
      <c r="R202" s="83">
        <f>SUM(R203)</f>
        <v>0</v>
      </c>
      <c r="S202" s="103"/>
      <c r="T202" s="103"/>
      <c r="U202" s="103"/>
      <c r="V202" s="101">
        <f>SUM(V203)</f>
        <v>0</v>
      </c>
      <c r="W202" s="85">
        <v>0</v>
      </c>
      <c r="X202" s="101">
        <f t="shared" si="92"/>
        <v>0</v>
      </c>
      <c r="Y202" s="80"/>
    </row>
    <row r="203" spans="1:25" ht="27" customHeight="1" thickBot="1" x14ac:dyDescent="0.35">
      <c r="A203" s="14"/>
      <c r="B203" s="15"/>
      <c r="C203" s="16"/>
      <c r="D203" s="15"/>
      <c r="E203" s="15"/>
      <c r="F203" s="73" t="s">
        <v>455</v>
      </c>
      <c r="G203" s="95"/>
      <c r="H203" s="82" t="s">
        <v>456</v>
      </c>
      <c r="I203" s="101">
        <v>500000</v>
      </c>
      <c r="J203" s="101"/>
      <c r="K203" s="101"/>
      <c r="L203" s="84"/>
      <c r="M203" s="84"/>
      <c r="N203" s="101"/>
      <c r="O203" s="101"/>
      <c r="P203" s="84"/>
      <c r="Q203" s="101">
        <v>500000</v>
      </c>
      <c r="R203" s="83">
        <v>0</v>
      </c>
      <c r="S203" s="103"/>
      <c r="T203" s="103"/>
      <c r="U203" s="103"/>
      <c r="V203" s="101">
        <v>0</v>
      </c>
      <c r="W203" s="85">
        <v>0</v>
      </c>
      <c r="X203" s="101">
        <f t="shared" si="92"/>
        <v>0</v>
      </c>
      <c r="Y203" s="80" t="s">
        <v>559</v>
      </c>
    </row>
    <row r="204" spans="1:25" ht="47.4" customHeight="1" thickBot="1" x14ac:dyDescent="0.35">
      <c r="A204" s="14"/>
      <c r="B204" s="15"/>
      <c r="C204" s="16"/>
      <c r="D204" s="15"/>
      <c r="E204" s="15"/>
      <c r="F204" s="70" t="s">
        <v>447</v>
      </c>
      <c r="G204" s="95"/>
      <c r="H204" s="82" t="s">
        <v>448</v>
      </c>
      <c r="I204" s="101">
        <f>SUM(I205:I207)</f>
        <v>1249850</v>
      </c>
      <c r="J204" s="101"/>
      <c r="K204" s="101"/>
      <c r="L204" s="84"/>
      <c r="M204" s="84"/>
      <c r="N204" s="101"/>
      <c r="O204" s="101"/>
      <c r="P204" s="84"/>
      <c r="Q204" s="101">
        <f>SUM(Q205:Q207)</f>
        <v>4153548.7999999998</v>
      </c>
      <c r="R204" s="83">
        <f>SUM(R205:R207)</f>
        <v>17184743.399999999</v>
      </c>
      <c r="S204" s="103"/>
      <c r="T204" s="103"/>
      <c r="U204" s="103"/>
      <c r="V204" s="83">
        <f>SUM(V205:V207)</f>
        <v>13685297.060000001</v>
      </c>
      <c r="W204" s="85">
        <f t="shared" si="95"/>
        <v>79.636318922283138</v>
      </c>
      <c r="X204" s="101">
        <f t="shared" si="92"/>
        <v>329.48444135289805</v>
      </c>
      <c r="Y204" s="80"/>
    </row>
    <row r="205" spans="1:25" ht="32.4" customHeight="1" x14ac:dyDescent="0.3">
      <c r="A205" s="14"/>
      <c r="B205" s="15"/>
      <c r="C205" s="16"/>
      <c r="D205" s="15"/>
      <c r="E205" s="15"/>
      <c r="F205" s="71" t="s">
        <v>449</v>
      </c>
      <c r="G205" s="95"/>
      <c r="H205" s="82" t="s">
        <v>450</v>
      </c>
      <c r="I205" s="101">
        <v>1242499.6499999999</v>
      </c>
      <c r="J205" s="101"/>
      <c r="K205" s="101"/>
      <c r="L205" s="84"/>
      <c r="M205" s="84"/>
      <c r="N205" s="101"/>
      <c r="O205" s="101"/>
      <c r="P205" s="84"/>
      <c r="Q205" s="101">
        <v>1242499.6499999999</v>
      </c>
      <c r="R205" s="83">
        <v>2484999.38</v>
      </c>
      <c r="S205" s="103"/>
      <c r="T205" s="103"/>
      <c r="U205" s="103"/>
      <c r="V205" s="101">
        <v>2484999.38</v>
      </c>
      <c r="W205" s="85">
        <f t="shared" si="95"/>
        <v>100</v>
      </c>
      <c r="X205" s="101">
        <f t="shared" si="92"/>
        <v>200.00000643863362</v>
      </c>
      <c r="Y205" s="80" t="s">
        <v>560</v>
      </c>
    </row>
    <row r="206" spans="1:25" ht="40.799999999999997" customHeight="1" x14ac:dyDescent="0.3">
      <c r="A206" s="14"/>
      <c r="B206" s="15"/>
      <c r="C206" s="16"/>
      <c r="D206" s="15"/>
      <c r="E206" s="15"/>
      <c r="F206" s="72" t="s">
        <v>451</v>
      </c>
      <c r="G206" s="95"/>
      <c r="H206" s="82" t="s">
        <v>452</v>
      </c>
      <c r="I206" s="101"/>
      <c r="J206" s="101"/>
      <c r="K206" s="101"/>
      <c r="L206" s="84"/>
      <c r="M206" s="84"/>
      <c r="N206" s="101"/>
      <c r="O206" s="101"/>
      <c r="P206" s="84"/>
      <c r="Q206" s="101">
        <v>2911049.15</v>
      </c>
      <c r="R206" s="83">
        <v>3843300.52</v>
      </c>
      <c r="S206" s="103"/>
      <c r="T206" s="103"/>
      <c r="U206" s="103"/>
      <c r="V206" s="101">
        <v>2928877.85</v>
      </c>
      <c r="W206" s="85">
        <f t="shared" si="95"/>
        <v>76.207359657630931</v>
      </c>
      <c r="X206" s="101">
        <f t="shared" si="92"/>
        <v>100.61244929512785</v>
      </c>
      <c r="Y206" s="80" t="s">
        <v>561</v>
      </c>
    </row>
    <row r="207" spans="1:25" ht="60.6" customHeight="1" x14ac:dyDescent="0.3">
      <c r="A207" s="14"/>
      <c r="B207" s="15"/>
      <c r="C207" s="16"/>
      <c r="D207" s="15"/>
      <c r="E207" s="15"/>
      <c r="F207" s="72" t="s">
        <v>493</v>
      </c>
      <c r="G207" s="95"/>
      <c r="H207" s="82" t="s">
        <v>492</v>
      </c>
      <c r="I207" s="101">
        <v>7350.35</v>
      </c>
      <c r="J207" s="101"/>
      <c r="K207" s="101"/>
      <c r="L207" s="84"/>
      <c r="M207" s="84"/>
      <c r="N207" s="101"/>
      <c r="O207" s="101"/>
      <c r="P207" s="84"/>
      <c r="Q207" s="83">
        <v>0</v>
      </c>
      <c r="R207" s="83">
        <v>10856443.5</v>
      </c>
      <c r="S207" s="103"/>
      <c r="T207" s="103"/>
      <c r="U207" s="103"/>
      <c r="V207" s="101">
        <v>8271419.8300000001</v>
      </c>
      <c r="W207" s="85">
        <f t="shared" si="95"/>
        <v>76.189037689921207</v>
      </c>
      <c r="X207" s="101">
        <v>0</v>
      </c>
      <c r="Y207" s="80" t="s">
        <v>562</v>
      </c>
    </row>
    <row r="208" spans="1:25" ht="13.2" customHeight="1" x14ac:dyDescent="0.3">
      <c r="A208" s="14"/>
      <c r="B208" s="15"/>
      <c r="C208" s="16"/>
      <c r="D208" s="15"/>
      <c r="E208" s="15"/>
      <c r="F208" s="66" t="s">
        <v>202</v>
      </c>
      <c r="G208" s="95" t="s">
        <v>28</v>
      </c>
      <c r="H208" s="82"/>
      <c r="I208" s="82"/>
      <c r="J208" s="133" t="e">
        <f>SUM(J7,J34,J55,J79,J105,J111,J123,J135,J148,#REF!,J157,J166,J174,J199)</f>
        <v>#REF!</v>
      </c>
      <c r="K208" s="133" t="e">
        <f>SUM(K7,K34,K55,K79,K105,K111,K123,K135,K148,#REF!,K157,K166,K174,K199)</f>
        <v>#REF!</v>
      </c>
      <c r="L208" s="84" t="e">
        <f t="shared" ref="L208:L222" si="97">SUM(K208/J208*100)</f>
        <v>#REF!</v>
      </c>
      <c r="M208" s="84"/>
      <c r="N208" s="133" t="e">
        <f>SUM(N7,N34,N55,N79,N105,N111,N123,N135,N148,#REF!,N157,N166,N174,N199)</f>
        <v>#REF!</v>
      </c>
      <c r="O208" s="133" t="e">
        <f>SUM(O7,O34,O55,O79,O105,O111,O123,O135,O148,#REF!,O157,O166,O174,O199)</f>
        <v>#REF!</v>
      </c>
      <c r="P208" s="84" t="e">
        <f t="shared" ref="P208:P248" si="98">SUM(O208/N208*100)</f>
        <v>#REF!</v>
      </c>
      <c r="Q208" s="84">
        <f>SUM(Q7+Q34+Q55+Q79+Q105+Q111+Q123+Q135+Q148+Q157+Q166+Q174+Q199)</f>
        <v>505258340.63</v>
      </c>
      <c r="R208" s="84">
        <f>SUM(R7+R34+R55+R79+R105+R111+R123+R135+R148+R157+R166+R174+R199)</f>
        <v>579235713.52999985</v>
      </c>
      <c r="S208" s="93"/>
      <c r="T208" s="93"/>
      <c r="U208" s="93"/>
      <c r="V208" s="84">
        <f>SUM(V7+V34+V55+V79+V105+V111+V123+V135+V148+V157+V166+V174+V199)</f>
        <v>550126367.00999987</v>
      </c>
      <c r="W208" s="114">
        <f t="shared" ref="W208:W248" si="99">SUM(V208/R208*100)</f>
        <v>94.974524905827934</v>
      </c>
      <c r="X208" s="101">
        <f t="shared" si="92"/>
        <v>108.88021488651816</v>
      </c>
      <c r="Y208" s="80"/>
    </row>
    <row r="209" spans="1:25" ht="27.6" hidden="1" customHeight="1" x14ac:dyDescent="0.3">
      <c r="A209" s="14"/>
      <c r="B209" s="15"/>
      <c r="C209" s="16"/>
      <c r="D209" s="15"/>
      <c r="E209" s="15"/>
      <c r="F209" s="66" t="s">
        <v>169</v>
      </c>
      <c r="G209" s="117"/>
      <c r="H209" s="134" t="s">
        <v>170</v>
      </c>
      <c r="I209" s="134"/>
      <c r="J209" s="94">
        <f>SUM(J210)</f>
        <v>29585558.100000001</v>
      </c>
      <c r="K209" s="94">
        <f>SUM(K210)</f>
        <v>29585558.100000001</v>
      </c>
      <c r="L209" s="84">
        <f t="shared" si="97"/>
        <v>100</v>
      </c>
      <c r="M209" s="84"/>
      <c r="N209" s="94">
        <f>SUM(N210)</f>
        <v>27651175.98</v>
      </c>
      <c r="O209" s="94">
        <f>SUM(O210)</f>
        <v>26379723.039999999</v>
      </c>
      <c r="P209" s="84">
        <f t="shared" si="98"/>
        <v>95.401812418684699</v>
      </c>
      <c r="Q209" s="84"/>
      <c r="R209" s="84">
        <f t="shared" ref="R209:R214" si="100">SUM(J209,N209)</f>
        <v>57236734.079999998</v>
      </c>
      <c r="S209" s="103"/>
      <c r="T209" s="103"/>
      <c r="U209" s="103"/>
      <c r="V209" s="94">
        <f t="shared" ref="V209:V248" si="101">SUM(K209,O209)</f>
        <v>55965281.140000001</v>
      </c>
      <c r="W209" s="114">
        <f t="shared" si="99"/>
        <v>97.778606762882589</v>
      </c>
      <c r="X209" s="170"/>
      <c r="Y209" s="80"/>
    </row>
    <row r="210" spans="1:25" ht="27.6" hidden="1" customHeight="1" x14ac:dyDescent="0.3">
      <c r="A210" s="14"/>
      <c r="B210" s="15"/>
      <c r="C210" s="16"/>
      <c r="D210" s="15"/>
      <c r="E210" s="15"/>
      <c r="F210" s="66" t="s">
        <v>171</v>
      </c>
      <c r="G210" s="117"/>
      <c r="H210" s="134" t="s">
        <v>172</v>
      </c>
      <c r="I210" s="134"/>
      <c r="J210" s="94">
        <f>SUM(J211)</f>
        <v>29585558.100000001</v>
      </c>
      <c r="K210" s="94">
        <f>SUM(K211)</f>
        <v>29585558.100000001</v>
      </c>
      <c r="L210" s="84">
        <f t="shared" si="97"/>
        <v>100</v>
      </c>
      <c r="M210" s="84"/>
      <c r="N210" s="135">
        <f>SUM(N211)</f>
        <v>27651175.98</v>
      </c>
      <c r="O210" s="135">
        <f>SUM(O211)</f>
        <v>26379723.039999999</v>
      </c>
      <c r="P210" s="84">
        <f t="shared" si="98"/>
        <v>95.401812418684699</v>
      </c>
      <c r="Q210" s="84"/>
      <c r="R210" s="84">
        <f t="shared" si="100"/>
        <v>57236734.079999998</v>
      </c>
      <c r="S210" s="103"/>
      <c r="T210" s="103"/>
      <c r="U210" s="103"/>
      <c r="V210" s="94">
        <f t="shared" si="101"/>
        <v>55965281.140000001</v>
      </c>
      <c r="W210" s="114">
        <f t="shared" si="99"/>
        <v>97.778606762882589</v>
      </c>
      <c r="X210" s="170"/>
      <c r="Y210" s="80"/>
    </row>
    <row r="211" spans="1:25" ht="14.4" hidden="1" customHeight="1" x14ac:dyDescent="0.3">
      <c r="A211" s="14"/>
      <c r="B211" s="15"/>
      <c r="C211" s="16"/>
      <c r="D211" s="15"/>
      <c r="E211" s="15"/>
      <c r="F211" s="66" t="s">
        <v>185</v>
      </c>
      <c r="G211" s="117"/>
      <c r="H211" s="134" t="s">
        <v>173</v>
      </c>
      <c r="I211" s="134"/>
      <c r="J211" s="135">
        <f>SUM(J212:J214,J222,J230:J235)</f>
        <v>29585558.100000001</v>
      </c>
      <c r="K211" s="135">
        <f>SUM(K212:K214,K222,K230:K235)</f>
        <v>29585558.100000001</v>
      </c>
      <c r="L211" s="84">
        <f t="shared" si="97"/>
        <v>100</v>
      </c>
      <c r="M211" s="84"/>
      <c r="N211" s="135">
        <f>SUM(N236:N247)</f>
        <v>27651175.98</v>
      </c>
      <c r="O211" s="135">
        <f>SUM(O212:O247)</f>
        <v>26379723.039999999</v>
      </c>
      <c r="P211" s="84">
        <f t="shared" si="98"/>
        <v>95.401812418684699</v>
      </c>
      <c r="Q211" s="84"/>
      <c r="R211" s="84">
        <f t="shared" si="100"/>
        <v>57236734.079999998</v>
      </c>
      <c r="S211" s="103"/>
      <c r="T211" s="103"/>
      <c r="U211" s="103"/>
      <c r="V211" s="94">
        <f t="shared" si="101"/>
        <v>55965281.140000001</v>
      </c>
      <c r="W211" s="114">
        <f t="shared" si="99"/>
        <v>97.778606762882589</v>
      </c>
      <c r="X211" s="170"/>
      <c r="Y211" s="80"/>
    </row>
    <row r="212" spans="1:25" ht="15" hidden="1" customHeight="1" x14ac:dyDescent="0.3">
      <c r="A212" s="14"/>
      <c r="B212" s="15"/>
      <c r="C212" s="16"/>
      <c r="D212" s="15"/>
      <c r="E212" s="15"/>
      <c r="F212" s="72" t="s">
        <v>174</v>
      </c>
      <c r="G212" s="117"/>
      <c r="H212" s="129" t="s">
        <v>176</v>
      </c>
      <c r="I212" s="129"/>
      <c r="J212" s="127">
        <v>1770543.08</v>
      </c>
      <c r="K212" s="127">
        <v>1770543.08</v>
      </c>
      <c r="L212" s="136">
        <f t="shared" si="97"/>
        <v>100</v>
      </c>
      <c r="M212" s="136"/>
      <c r="N212" s="127">
        <v>0</v>
      </c>
      <c r="O212" s="127">
        <v>0</v>
      </c>
      <c r="P212" s="84">
        <v>0</v>
      </c>
      <c r="Q212" s="84"/>
      <c r="R212" s="83">
        <f t="shared" si="100"/>
        <v>1770543.08</v>
      </c>
      <c r="S212" s="103"/>
      <c r="T212" s="103"/>
      <c r="U212" s="103"/>
      <c r="V212" s="101">
        <f t="shared" si="101"/>
        <v>1770543.08</v>
      </c>
      <c r="W212" s="85">
        <f t="shared" si="99"/>
        <v>100</v>
      </c>
      <c r="X212" s="170"/>
      <c r="Y212" s="80"/>
    </row>
    <row r="213" spans="1:25" ht="15" hidden="1" customHeight="1" x14ac:dyDescent="0.3">
      <c r="A213" s="14"/>
      <c r="B213" s="15"/>
      <c r="C213" s="16"/>
      <c r="D213" s="15"/>
      <c r="E213" s="15"/>
      <c r="F213" s="72" t="s">
        <v>277</v>
      </c>
      <c r="G213" s="117"/>
      <c r="H213" s="129" t="s">
        <v>365</v>
      </c>
      <c r="I213" s="129"/>
      <c r="J213" s="127">
        <v>64287.08</v>
      </c>
      <c r="K213" s="127">
        <v>64287.08</v>
      </c>
      <c r="L213" s="136">
        <f t="shared" si="97"/>
        <v>100</v>
      </c>
      <c r="M213" s="136"/>
      <c r="N213" s="127"/>
      <c r="O213" s="127"/>
      <c r="P213" s="84"/>
      <c r="Q213" s="84"/>
      <c r="R213" s="83">
        <f t="shared" si="100"/>
        <v>64287.08</v>
      </c>
      <c r="S213" s="103"/>
      <c r="T213" s="103"/>
      <c r="U213" s="103"/>
      <c r="V213" s="101">
        <f t="shared" si="101"/>
        <v>64287.08</v>
      </c>
      <c r="W213" s="85"/>
      <c r="X213" s="170"/>
      <c r="Y213" s="176"/>
    </row>
    <row r="214" spans="1:25" ht="21" hidden="1" customHeight="1" x14ac:dyDescent="0.3">
      <c r="A214" s="14"/>
      <c r="B214" s="15"/>
      <c r="C214" s="16"/>
      <c r="D214" s="15"/>
      <c r="E214" s="15"/>
      <c r="F214" s="72" t="s">
        <v>129</v>
      </c>
      <c r="G214" s="117"/>
      <c r="H214" s="129" t="s">
        <v>175</v>
      </c>
      <c r="I214" s="129"/>
      <c r="J214" s="127">
        <f>SUM(J215:J221)</f>
        <v>23386475.350000001</v>
      </c>
      <c r="K214" s="127">
        <f>SUM(K215:K221)</f>
        <v>23386475.350000001</v>
      </c>
      <c r="L214" s="136">
        <f t="shared" si="97"/>
        <v>100</v>
      </c>
      <c r="M214" s="136"/>
      <c r="N214" s="127">
        <v>0</v>
      </c>
      <c r="O214" s="127">
        <v>0</v>
      </c>
      <c r="P214" s="84">
        <v>0</v>
      </c>
      <c r="Q214" s="84"/>
      <c r="R214" s="83">
        <f t="shared" si="100"/>
        <v>23386475.350000001</v>
      </c>
      <c r="S214" s="103"/>
      <c r="T214" s="103"/>
      <c r="U214" s="103"/>
      <c r="V214" s="101">
        <f t="shared" si="101"/>
        <v>23386475.350000001</v>
      </c>
      <c r="W214" s="85">
        <f t="shared" si="99"/>
        <v>100</v>
      </c>
      <c r="X214" s="170"/>
      <c r="Y214" s="175"/>
    </row>
    <row r="215" spans="1:25" ht="11.4" hidden="1" customHeight="1" x14ac:dyDescent="0.3">
      <c r="A215" s="14"/>
      <c r="B215" s="15"/>
      <c r="C215" s="16"/>
      <c r="D215" s="15"/>
      <c r="E215" s="15"/>
      <c r="F215" s="72" t="s">
        <v>216</v>
      </c>
      <c r="G215" s="117"/>
      <c r="H215" s="129"/>
      <c r="I215" s="129"/>
      <c r="J215" s="127">
        <v>4102340.51</v>
      </c>
      <c r="K215" s="127">
        <v>4102340.51</v>
      </c>
      <c r="L215" s="136">
        <f t="shared" si="97"/>
        <v>100</v>
      </c>
      <c r="M215" s="136"/>
      <c r="N215" s="127"/>
      <c r="O215" s="127"/>
      <c r="P215" s="84"/>
      <c r="Q215" s="84"/>
      <c r="R215" s="83"/>
      <c r="S215" s="103"/>
      <c r="T215" s="103"/>
      <c r="U215" s="103"/>
      <c r="V215" s="101"/>
      <c r="W215" s="85"/>
      <c r="X215" s="115"/>
      <c r="Y215" s="176"/>
    </row>
    <row r="216" spans="1:25" ht="13.8" hidden="1" customHeight="1" x14ac:dyDescent="0.3">
      <c r="A216" s="14"/>
      <c r="B216" s="15"/>
      <c r="C216" s="16"/>
      <c r="D216" s="15"/>
      <c r="E216" s="15"/>
      <c r="F216" s="72" t="s">
        <v>217</v>
      </c>
      <c r="G216" s="117"/>
      <c r="H216" s="129"/>
      <c r="I216" s="129"/>
      <c r="J216" s="127">
        <v>11286803.73</v>
      </c>
      <c r="K216" s="127">
        <v>11286803.73</v>
      </c>
      <c r="L216" s="136">
        <f t="shared" si="97"/>
        <v>100</v>
      </c>
      <c r="M216" s="136"/>
      <c r="N216" s="127"/>
      <c r="O216" s="127"/>
      <c r="P216" s="84"/>
      <c r="Q216" s="84"/>
      <c r="R216" s="83"/>
      <c r="S216" s="103"/>
      <c r="T216" s="103"/>
      <c r="U216" s="103"/>
      <c r="V216" s="101"/>
      <c r="W216" s="85"/>
      <c r="X216" s="115"/>
      <c r="Y216" s="176"/>
    </row>
    <row r="217" spans="1:25" ht="14.4" hidden="1" customHeight="1" x14ac:dyDescent="0.3">
      <c r="A217" s="14"/>
      <c r="B217" s="15"/>
      <c r="C217" s="16"/>
      <c r="D217" s="15"/>
      <c r="E217" s="15"/>
      <c r="F217" s="72" t="s">
        <v>218</v>
      </c>
      <c r="G217" s="117"/>
      <c r="H217" s="129"/>
      <c r="I217" s="129"/>
      <c r="J217" s="127">
        <v>2411019.37</v>
      </c>
      <c r="K217" s="127">
        <v>2411019.37</v>
      </c>
      <c r="L217" s="136">
        <f t="shared" si="97"/>
        <v>100</v>
      </c>
      <c r="M217" s="136"/>
      <c r="N217" s="127"/>
      <c r="O217" s="127"/>
      <c r="P217" s="84"/>
      <c r="Q217" s="84"/>
      <c r="R217" s="83"/>
      <c r="S217" s="103"/>
      <c r="T217" s="103"/>
      <c r="U217" s="103"/>
      <c r="V217" s="101"/>
      <c r="W217" s="85"/>
      <c r="X217" s="115"/>
      <c r="Y217" s="176"/>
    </row>
    <row r="218" spans="1:25" ht="12.6" hidden="1" customHeight="1" x14ac:dyDescent="0.3">
      <c r="A218" s="14"/>
      <c r="B218" s="15"/>
      <c r="C218" s="16"/>
      <c r="D218" s="15"/>
      <c r="E218" s="15"/>
      <c r="F218" s="72" t="s">
        <v>223</v>
      </c>
      <c r="G218" s="117"/>
      <c r="H218" s="129"/>
      <c r="I218" s="129"/>
      <c r="J218" s="127">
        <v>785113.95</v>
      </c>
      <c r="K218" s="127">
        <v>785113.95</v>
      </c>
      <c r="L218" s="136">
        <f t="shared" si="97"/>
        <v>100</v>
      </c>
      <c r="M218" s="136"/>
      <c r="N218" s="127"/>
      <c r="O218" s="127"/>
      <c r="P218" s="84"/>
      <c r="Q218" s="84"/>
      <c r="R218" s="83"/>
      <c r="S218" s="103"/>
      <c r="T218" s="103"/>
      <c r="U218" s="103"/>
      <c r="V218" s="101"/>
      <c r="W218" s="85"/>
      <c r="X218" s="115"/>
      <c r="Y218" s="176"/>
    </row>
    <row r="219" spans="1:25" ht="13.8" hidden="1" customHeight="1" x14ac:dyDescent="0.3">
      <c r="A219" s="14"/>
      <c r="B219" s="15"/>
      <c r="C219" s="16"/>
      <c r="D219" s="15"/>
      <c r="E219" s="15"/>
      <c r="F219" s="72" t="s">
        <v>219</v>
      </c>
      <c r="G219" s="117"/>
      <c r="H219" s="129"/>
      <c r="I219" s="129"/>
      <c r="J219" s="127">
        <v>2400560.2599999998</v>
      </c>
      <c r="K219" s="127">
        <v>2400560.2599999998</v>
      </c>
      <c r="L219" s="136">
        <f t="shared" si="97"/>
        <v>100</v>
      </c>
      <c r="M219" s="136"/>
      <c r="N219" s="127"/>
      <c r="O219" s="127"/>
      <c r="P219" s="84"/>
      <c r="Q219" s="84"/>
      <c r="R219" s="83"/>
      <c r="S219" s="103"/>
      <c r="T219" s="103"/>
      <c r="U219" s="103"/>
      <c r="V219" s="101"/>
      <c r="W219" s="85"/>
      <c r="X219" s="115"/>
      <c r="Y219" s="176"/>
    </row>
    <row r="220" spans="1:25" ht="14.4" hidden="1" customHeight="1" x14ac:dyDescent="0.3">
      <c r="A220" s="14"/>
      <c r="B220" s="15"/>
      <c r="C220" s="16"/>
      <c r="D220" s="15"/>
      <c r="E220" s="15"/>
      <c r="F220" s="72" t="s">
        <v>220</v>
      </c>
      <c r="G220" s="117"/>
      <c r="H220" s="129"/>
      <c r="I220" s="129"/>
      <c r="J220" s="127">
        <v>1127683.8</v>
      </c>
      <c r="K220" s="127">
        <v>1127683.8</v>
      </c>
      <c r="L220" s="136">
        <f t="shared" si="97"/>
        <v>100</v>
      </c>
      <c r="M220" s="136"/>
      <c r="N220" s="127"/>
      <c r="O220" s="127"/>
      <c r="P220" s="84"/>
      <c r="Q220" s="84"/>
      <c r="R220" s="83"/>
      <c r="S220" s="103"/>
      <c r="T220" s="103"/>
      <c r="U220" s="103"/>
      <c r="V220" s="101"/>
      <c r="W220" s="85"/>
      <c r="X220" s="115"/>
      <c r="Y220" s="176"/>
    </row>
    <row r="221" spans="1:25" ht="12.6" hidden="1" customHeight="1" x14ac:dyDescent="0.3">
      <c r="A221" s="14"/>
      <c r="B221" s="15"/>
      <c r="C221" s="16"/>
      <c r="D221" s="15"/>
      <c r="E221" s="15"/>
      <c r="F221" s="72" t="s">
        <v>221</v>
      </c>
      <c r="G221" s="117"/>
      <c r="H221" s="129"/>
      <c r="I221" s="129"/>
      <c r="J221" s="127">
        <v>1272953.73</v>
      </c>
      <c r="K221" s="127">
        <v>1272953.73</v>
      </c>
      <c r="L221" s="136">
        <f t="shared" si="97"/>
        <v>100</v>
      </c>
      <c r="M221" s="136"/>
      <c r="N221" s="127"/>
      <c r="O221" s="127"/>
      <c r="P221" s="84"/>
      <c r="Q221" s="84"/>
      <c r="R221" s="83"/>
      <c r="S221" s="103"/>
      <c r="T221" s="103"/>
      <c r="U221" s="103"/>
      <c r="V221" s="101"/>
      <c r="W221" s="85"/>
      <c r="X221" s="115"/>
      <c r="Y221" s="176"/>
    </row>
    <row r="222" spans="1:25" ht="11.4" hidden="1" customHeight="1" x14ac:dyDescent="0.3">
      <c r="A222" s="14"/>
      <c r="B222" s="15"/>
      <c r="C222" s="16"/>
      <c r="D222" s="15"/>
      <c r="E222" s="15"/>
      <c r="F222" s="72" t="s">
        <v>277</v>
      </c>
      <c r="G222" s="117"/>
      <c r="H222" s="129" t="s">
        <v>365</v>
      </c>
      <c r="I222" s="129"/>
      <c r="J222" s="127">
        <f>SUM(J223:J229)</f>
        <v>1228031.68</v>
      </c>
      <c r="K222" s="127">
        <f>SUM(K223:K229)</f>
        <v>1228031.68</v>
      </c>
      <c r="L222" s="136">
        <f t="shared" si="97"/>
        <v>100</v>
      </c>
      <c r="M222" s="136"/>
      <c r="N222" s="127"/>
      <c r="O222" s="127"/>
      <c r="P222" s="84"/>
      <c r="Q222" s="84"/>
      <c r="R222" s="83">
        <f>SUM(J222,N222)</f>
        <v>1228031.68</v>
      </c>
      <c r="S222" s="103"/>
      <c r="T222" s="103"/>
      <c r="U222" s="103"/>
      <c r="V222" s="101">
        <f t="shared" si="101"/>
        <v>1228031.68</v>
      </c>
      <c r="W222" s="85"/>
      <c r="X222" s="170"/>
      <c r="Y222" s="175"/>
    </row>
    <row r="223" spans="1:25" ht="21" hidden="1" customHeight="1" x14ac:dyDescent="0.3">
      <c r="A223" s="14"/>
      <c r="B223" s="15"/>
      <c r="C223" s="16"/>
      <c r="D223" s="15"/>
      <c r="E223" s="15"/>
      <c r="F223" s="72" t="s">
        <v>216</v>
      </c>
      <c r="G223" s="117"/>
      <c r="H223" s="129"/>
      <c r="I223" s="129"/>
      <c r="J223" s="127">
        <v>187701.55</v>
      </c>
      <c r="K223" s="127">
        <v>187701.55</v>
      </c>
      <c r="L223" s="136"/>
      <c r="M223" s="136"/>
      <c r="N223" s="127"/>
      <c r="O223" s="127"/>
      <c r="P223" s="84"/>
      <c r="Q223" s="84"/>
      <c r="R223" s="83"/>
      <c r="S223" s="103"/>
      <c r="T223" s="103"/>
      <c r="U223" s="103"/>
      <c r="V223" s="101"/>
      <c r="W223" s="85"/>
      <c r="X223" s="115"/>
      <c r="Y223" s="176"/>
    </row>
    <row r="224" spans="1:25" ht="18.600000000000001" hidden="1" customHeight="1" x14ac:dyDescent="0.3">
      <c r="A224" s="14"/>
      <c r="B224" s="15"/>
      <c r="C224" s="16"/>
      <c r="D224" s="15"/>
      <c r="E224" s="15"/>
      <c r="F224" s="72" t="s">
        <v>217</v>
      </c>
      <c r="G224" s="117"/>
      <c r="H224" s="129"/>
      <c r="I224" s="129"/>
      <c r="J224" s="127">
        <v>543564.17000000004</v>
      </c>
      <c r="K224" s="127">
        <v>543564.17000000004</v>
      </c>
      <c r="L224" s="136"/>
      <c r="M224" s="136"/>
      <c r="N224" s="127"/>
      <c r="O224" s="127"/>
      <c r="P224" s="84"/>
      <c r="Q224" s="84"/>
      <c r="R224" s="83"/>
      <c r="S224" s="103"/>
      <c r="T224" s="103"/>
      <c r="U224" s="103"/>
      <c r="V224" s="101"/>
      <c r="W224" s="85"/>
      <c r="X224" s="115"/>
      <c r="Y224" s="176"/>
    </row>
    <row r="225" spans="1:25" ht="18.600000000000001" hidden="1" customHeight="1" x14ac:dyDescent="0.3">
      <c r="A225" s="14"/>
      <c r="B225" s="15"/>
      <c r="C225" s="16"/>
      <c r="D225" s="15"/>
      <c r="E225" s="15"/>
      <c r="F225" s="72" t="s">
        <v>218</v>
      </c>
      <c r="G225" s="117"/>
      <c r="H225" s="129"/>
      <c r="I225" s="129"/>
      <c r="J225" s="127">
        <v>116244.88</v>
      </c>
      <c r="K225" s="127">
        <v>116244.88</v>
      </c>
      <c r="L225" s="136"/>
      <c r="M225" s="136"/>
      <c r="N225" s="127"/>
      <c r="O225" s="127"/>
      <c r="P225" s="84"/>
      <c r="Q225" s="84"/>
      <c r="R225" s="83"/>
      <c r="S225" s="103"/>
      <c r="T225" s="103"/>
      <c r="U225" s="103"/>
      <c r="V225" s="101"/>
      <c r="W225" s="85"/>
      <c r="X225" s="115"/>
      <c r="Y225" s="176"/>
    </row>
    <row r="226" spans="1:25" ht="19.2" hidden="1" customHeight="1" x14ac:dyDescent="0.3">
      <c r="A226" s="14"/>
      <c r="B226" s="15"/>
      <c r="C226" s="16"/>
      <c r="D226" s="15"/>
      <c r="E226" s="15"/>
      <c r="F226" s="72" t="s">
        <v>223</v>
      </c>
      <c r="G226" s="117"/>
      <c r="H226" s="129"/>
      <c r="I226" s="129"/>
      <c r="J226" s="127">
        <v>41354.300000000003</v>
      </c>
      <c r="K226" s="127">
        <v>41354.300000000003</v>
      </c>
      <c r="L226" s="136"/>
      <c r="M226" s="136"/>
      <c r="N226" s="127"/>
      <c r="O226" s="127"/>
      <c r="P226" s="84"/>
      <c r="Q226" s="84"/>
      <c r="R226" s="83"/>
      <c r="S226" s="103"/>
      <c r="T226" s="103"/>
      <c r="U226" s="103"/>
      <c r="V226" s="101"/>
      <c r="W226" s="85"/>
      <c r="X226" s="115"/>
      <c r="Y226" s="176"/>
    </row>
    <row r="227" spans="1:25" ht="19.8" hidden="1" customHeight="1" x14ac:dyDescent="0.3">
      <c r="A227" s="14"/>
      <c r="B227" s="15"/>
      <c r="C227" s="16"/>
      <c r="D227" s="15"/>
      <c r="E227" s="15"/>
      <c r="F227" s="72" t="s">
        <v>219</v>
      </c>
      <c r="G227" s="117"/>
      <c r="H227" s="129"/>
      <c r="I227" s="129"/>
      <c r="J227" s="127">
        <v>113949.83</v>
      </c>
      <c r="K227" s="127">
        <v>113949.83</v>
      </c>
      <c r="L227" s="136"/>
      <c r="M227" s="136"/>
      <c r="N227" s="127"/>
      <c r="O227" s="127"/>
      <c r="P227" s="84"/>
      <c r="Q227" s="84"/>
      <c r="R227" s="83"/>
      <c r="S227" s="103"/>
      <c r="T227" s="103"/>
      <c r="U227" s="103"/>
      <c r="V227" s="101"/>
      <c r="W227" s="85"/>
      <c r="X227" s="115"/>
      <c r="Y227" s="176"/>
    </row>
    <row r="228" spans="1:25" ht="18.600000000000001" hidden="1" customHeight="1" x14ac:dyDescent="0.3">
      <c r="A228" s="14"/>
      <c r="B228" s="15"/>
      <c r="C228" s="16"/>
      <c r="D228" s="15"/>
      <c r="E228" s="15"/>
      <c r="F228" s="72" t="s">
        <v>220</v>
      </c>
      <c r="G228" s="117"/>
      <c r="H228" s="129"/>
      <c r="I228" s="129"/>
      <c r="J228" s="127">
        <v>110468.43</v>
      </c>
      <c r="K228" s="127">
        <v>110468.43</v>
      </c>
      <c r="L228" s="136"/>
      <c r="M228" s="136"/>
      <c r="N228" s="127"/>
      <c r="O228" s="127"/>
      <c r="P228" s="84"/>
      <c r="Q228" s="84"/>
      <c r="R228" s="83"/>
      <c r="S228" s="103"/>
      <c r="T228" s="103"/>
      <c r="U228" s="103"/>
      <c r="V228" s="101"/>
      <c r="W228" s="85"/>
      <c r="X228" s="115"/>
      <c r="Y228" s="176"/>
    </row>
    <row r="229" spans="1:25" ht="17.399999999999999" hidden="1" customHeight="1" x14ac:dyDescent="0.3">
      <c r="A229" s="14"/>
      <c r="B229" s="15"/>
      <c r="C229" s="16"/>
      <c r="D229" s="15"/>
      <c r="E229" s="15"/>
      <c r="F229" s="72" t="s">
        <v>221</v>
      </c>
      <c r="G229" s="117"/>
      <c r="H229" s="129"/>
      <c r="I229" s="129"/>
      <c r="J229" s="127">
        <v>114748.52</v>
      </c>
      <c r="K229" s="127">
        <v>114748.52</v>
      </c>
      <c r="L229" s="136"/>
      <c r="M229" s="136"/>
      <c r="N229" s="127"/>
      <c r="O229" s="127"/>
      <c r="P229" s="84"/>
      <c r="Q229" s="84"/>
      <c r="R229" s="83"/>
      <c r="S229" s="103"/>
      <c r="T229" s="103"/>
      <c r="U229" s="103"/>
      <c r="V229" s="101"/>
      <c r="W229" s="85"/>
      <c r="X229" s="115"/>
      <c r="Y229" s="176"/>
    </row>
    <row r="230" spans="1:25" ht="13.8" hidden="1" customHeight="1" x14ac:dyDescent="0.3">
      <c r="A230" s="14"/>
      <c r="B230" s="15"/>
      <c r="C230" s="16"/>
      <c r="D230" s="15"/>
      <c r="E230" s="15"/>
      <c r="F230" s="72" t="s">
        <v>177</v>
      </c>
      <c r="G230" s="117"/>
      <c r="H230" s="129" t="s">
        <v>178</v>
      </c>
      <c r="I230" s="129"/>
      <c r="J230" s="127">
        <v>1296288.29</v>
      </c>
      <c r="K230" s="127">
        <v>1296288.29</v>
      </c>
      <c r="L230" s="136">
        <f>SUM(K230/J230*100)</f>
        <v>100</v>
      </c>
      <c r="M230" s="136"/>
      <c r="N230" s="127">
        <v>0</v>
      </c>
      <c r="O230" s="127">
        <v>0</v>
      </c>
      <c r="P230" s="84">
        <v>0</v>
      </c>
      <c r="Q230" s="84"/>
      <c r="R230" s="83">
        <f t="shared" ref="R230:R248" si="102">SUM(J230,N230)</f>
        <v>1296288.29</v>
      </c>
      <c r="S230" s="103"/>
      <c r="T230" s="103"/>
      <c r="U230" s="103"/>
      <c r="V230" s="101">
        <f t="shared" si="101"/>
        <v>1296288.29</v>
      </c>
      <c r="W230" s="85">
        <f t="shared" si="99"/>
        <v>100</v>
      </c>
      <c r="X230" s="170"/>
      <c r="Y230" s="176"/>
    </row>
    <row r="231" spans="1:25" ht="14.4" hidden="1" customHeight="1" x14ac:dyDescent="0.3">
      <c r="A231" s="14"/>
      <c r="B231" s="15"/>
      <c r="C231" s="16"/>
      <c r="D231" s="15"/>
      <c r="E231" s="15"/>
      <c r="F231" s="72" t="s">
        <v>179</v>
      </c>
      <c r="G231" s="117"/>
      <c r="H231" s="129" t="s">
        <v>180</v>
      </c>
      <c r="I231" s="129"/>
      <c r="J231" s="127">
        <v>99900</v>
      </c>
      <c r="K231" s="127">
        <v>99900</v>
      </c>
      <c r="L231" s="136">
        <f>SUM(K231/J231*100)</f>
        <v>100</v>
      </c>
      <c r="M231" s="136"/>
      <c r="N231" s="127">
        <v>0</v>
      </c>
      <c r="O231" s="127">
        <v>0</v>
      </c>
      <c r="P231" s="84">
        <v>0</v>
      </c>
      <c r="Q231" s="84"/>
      <c r="R231" s="83">
        <f t="shared" si="102"/>
        <v>99900</v>
      </c>
      <c r="S231" s="103"/>
      <c r="T231" s="103"/>
      <c r="U231" s="103"/>
      <c r="V231" s="101">
        <f t="shared" si="101"/>
        <v>99900</v>
      </c>
      <c r="W231" s="85">
        <f t="shared" si="99"/>
        <v>100</v>
      </c>
      <c r="X231" s="170"/>
      <c r="Y231" s="175"/>
    </row>
    <row r="232" spans="1:25" ht="14.4" hidden="1" customHeight="1" x14ac:dyDescent="0.3">
      <c r="A232" s="14"/>
      <c r="B232" s="15"/>
      <c r="C232" s="16"/>
      <c r="D232" s="15"/>
      <c r="E232" s="15"/>
      <c r="F232" s="72" t="s">
        <v>181</v>
      </c>
      <c r="G232" s="117"/>
      <c r="H232" s="129" t="s">
        <v>182</v>
      </c>
      <c r="I232" s="129"/>
      <c r="J232" s="127">
        <v>1340984.6200000001</v>
      </c>
      <c r="K232" s="127">
        <v>1340984.6200000001</v>
      </c>
      <c r="L232" s="136">
        <f>SUM(K232/J232*100)</f>
        <v>100</v>
      </c>
      <c r="M232" s="136"/>
      <c r="N232" s="127"/>
      <c r="O232" s="127"/>
      <c r="P232" s="84"/>
      <c r="Q232" s="84"/>
      <c r="R232" s="83">
        <f t="shared" si="102"/>
        <v>1340984.6200000001</v>
      </c>
      <c r="S232" s="103"/>
      <c r="T232" s="103"/>
      <c r="U232" s="103"/>
      <c r="V232" s="101">
        <f t="shared" si="101"/>
        <v>1340984.6200000001</v>
      </c>
      <c r="W232" s="85">
        <f t="shared" si="99"/>
        <v>100</v>
      </c>
      <c r="X232" s="170"/>
      <c r="Y232" s="175"/>
    </row>
    <row r="233" spans="1:25" ht="9.6" hidden="1" customHeight="1" x14ac:dyDescent="0.3">
      <c r="A233" s="14"/>
      <c r="B233" s="15"/>
      <c r="C233" s="16"/>
      <c r="D233" s="15"/>
      <c r="E233" s="15"/>
      <c r="F233" s="72" t="s">
        <v>247</v>
      </c>
      <c r="G233" s="117"/>
      <c r="H233" s="129" t="s">
        <v>246</v>
      </c>
      <c r="I233" s="129"/>
      <c r="J233" s="127">
        <v>150000</v>
      </c>
      <c r="K233" s="127">
        <v>150000</v>
      </c>
      <c r="L233" s="136">
        <f>SUM(K233/J233*100)</f>
        <v>100</v>
      </c>
      <c r="M233" s="136"/>
      <c r="N233" s="127">
        <v>0</v>
      </c>
      <c r="O233" s="127">
        <v>0</v>
      </c>
      <c r="P233" s="84">
        <v>0</v>
      </c>
      <c r="Q233" s="84"/>
      <c r="R233" s="83">
        <f t="shared" si="102"/>
        <v>150000</v>
      </c>
      <c r="S233" s="103"/>
      <c r="T233" s="103"/>
      <c r="U233" s="103"/>
      <c r="V233" s="101">
        <f t="shared" si="101"/>
        <v>150000</v>
      </c>
      <c r="W233" s="85">
        <f t="shared" si="99"/>
        <v>100</v>
      </c>
      <c r="X233" s="170"/>
      <c r="Y233" s="175"/>
    </row>
    <row r="234" spans="1:25" ht="17.399999999999999" hidden="1" customHeight="1" x14ac:dyDescent="0.3">
      <c r="A234" s="14"/>
      <c r="B234" s="15"/>
      <c r="C234" s="16"/>
      <c r="D234" s="15"/>
      <c r="E234" s="15"/>
      <c r="F234" s="72" t="s">
        <v>255</v>
      </c>
      <c r="G234" s="117"/>
      <c r="H234" s="129" t="s">
        <v>256</v>
      </c>
      <c r="I234" s="129"/>
      <c r="J234" s="127">
        <v>0</v>
      </c>
      <c r="K234" s="127">
        <v>0</v>
      </c>
      <c r="L234" s="136">
        <v>0</v>
      </c>
      <c r="M234" s="136"/>
      <c r="N234" s="127"/>
      <c r="O234" s="127"/>
      <c r="P234" s="83" t="e">
        <f t="shared" si="98"/>
        <v>#DIV/0!</v>
      </c>
      <c r="Q234" s="83"/>
      <c r="R234" s="83">
        <f t="shared" si="102"/>
        <v>0</v>
      </c>
      <c r="S234" s="103"/>
      <c r="T234" s="103"/>
      <c r="U234" s="103"/>
      <c r="V234" s="101">
        <f t="shared" si="101"/>
        <v>0</v>
      </c>
      <c r="W234" s="85" t="e">
        <f t="shared" si="99"/>
        <v>#DIV/0!</v>
      </c>
      <c r="X234" s="115"/>
      <c r="Y234" s="176"/>
    </row>
    <row r="235" spans="1:25" ht="13.2" hidden="1" customHeight="1" x14ac:dyDescent="0.3">
      <c r="A235" s="14"/>
      <c r="B235" s="15"/>
      <c r="C235" s="16"/>
      <c r="D235" s="15"/>
      <c r="E235" s="15"/>
      <c r="F235" s="72" t="s">
        <v>183</v>
      </c>
      <c r="G235" s="117"/>
      <c r="H235" s="129" t="s">
        <v>184</v>
      </c>
      <c r="I235" s="129"/>
      <c r="J235" s="127">
        <v>249048</v>
      </c>
      <c r="K235" s="127">
        <v>249048</v>
      </c>
      <c r="L235" s="83">
        <f>SUM(K235/J235*100)</f>
        <v>100</v>
      </c>
      <c r="M235" s="83"/>
      <c r="N235" s="127">
        <v>0</v>
      </c>
      <c r="O235" s="127">
        <v>0</v>
      </c>
      <c r="P235" s="84">
        <v>0</v>
      </c>
      <c r="Q235" s="84"/>
      <c r="R235" s="83">
        <f t="shared" si="102"/>
        <v>249048</v>
      </c>
      <c r="S235" s="103"/>
      <c r="T235" s="103"/>
      <c r="U235" s="103"/>
      <c r="V235" s="101">
        <f t="shared" si="101"/>
        <v>249048</v>
      </c>
      <c r="W235" s="85">
        <f t="shared" si="99"/>
        <v>100</v>
      </c>
      <c r="X235" s="170"/>
      <c r="Y235" s="176"/>
    </row>
    <row r="236" spans="1:25" ht="22.8" hidden="1" customHeight="1" x14ac:dyDescent="0.3">
      <c r="A236" s="14"/>
      <c r="B236" s="15"/>
      <c r="C236" s="16"/>
      <c r="D236" s="15"/>
      <c r="E236" s="15"/>
      <c r="F236" s="72" t="s">
        <v>201</v>
      </c>
      <c r="G236" s="117"/>
      <c r="H236" s="129" t="s">
        <v>200</v>
      </c>
      <c r="I236" s="129"/>
      <c r="J236" s="127">
        <v>0</v>
      </c>
      <c r="K236" s="127"/>
      <c r="L236" s="83">
        <v>0</v>
      </c>
      <c r="M236" s="83"/>
      <c r="N236" s="101">
        <v>1110648</v>
      </c>
      <c r="O236" s="101">
        <v>1110648</v>
      </c>
      <c r="P236" s="83">
        <f t="shared" si="98"/>
        <v>100</v>
      </c>
      <c r="Q236" s="83"/>
      <c r="R236" s="83">
        <f t="shared" si="102"/>
        <v>1110648</v>
      </c>
      <c r="S236" s="137"/>
      <c r="T236" s="137"/>
      <c r="U236" s="137"/>
      <c r="V236" s="101">
        <f t="shared" si="101"/>
        <v>1110648</v>
      </c>
      <c r="W236" s="85">
        <f t="shared" si="99"/>
        <v>100</v>
      </c>
      <c r="X236" s="170"/>
      <c r="Y236" s="175"/>
    </row>
    <row r="237" spans="1:25" ht="35.4" hidden="1" customHeight="1" x14ac:dyDescent="0.3">
      <c r="A237" s="14"/>
      <c r="B237" s="15"/>
      <c r="C237" s="16"/>
      <c r="D237" s="15"/>
      <c r="E237" s="15"/>
      <c r="F237" s="72" t="s">
        <v>194</v>
      </c>
      <c r="G237" s="117"/>
      <c r="H237" s="129" t="s">
        <v>195</v>
      </c>
      <c r="I237" s="129"/>
      <c r="J237" s="127">
        <v>0</v>
      </c>
      <c r="K237" s="127"/>
      <c r="L237" s="83">
        <v>0</v>
      </c>
      <c r="M237" s="83"/>
      <c r="N237" s="101">
        <v>12611</v>
      </c>
      <c r="O237" s="101">
        <v>12611</v>
      </c>
      <c r="P237" s="83">
        <f t="shared" si="98"/>
        <v>100</v>
      </c>
      <c r="Q237" s="83"/>
      <c r="R237" s="83">
        <f t="shared" si="102"/>
        <v>12611</v>
      </c>
      <c r="S237" s="137"/>
      <c r="T237" s="137"/>
      <c r="U237" s="137"/>
      <c r="V237" s="101">
        <f t="shared" si="101"/>
        <v>12611</v>
      </c>
      <c r="W237" s="85">
        <f t="shared" si="99"/>
        <v>100</v>
      </c>
      <c r="X237" s="170"/>
      <c r="Y237" s="175"/>
    </row>
    <row r="238" spans="1:25" ht="49.2" hidden="1" customHeight="1" x14ac:dyDescent="0.3">
      <c r="A238" s="14"/>
      <c r="B238" s="15"/>
      <c r="C238" s="16"/>
      <c r="D238" s="15"/>
      <c r="E238" s="15"/>
      <c r="F238" s="72" t="s">
        <v>187</v>
      </c>
      <c r="G238" s="117"/>
      <c r="H238" s="129" t="s">
        <v>186</v>
      </c>
      <c r="I238" s="129"/>
      <c r="J238" s="127">
        <v>0</v>
      </c>
      <c r="K238" s="127"/>
      <c r="L238" s="83">
        <v>0</v>
      </c>
      <c r="M238" s="83"/>
      <c r="N238" s="101">
        <v>2032750</v>
      </c>
      <c r="O238" s="101">
        <v>2032750</v>
      </c>
      <c r="P238" s="83">
        <f t="shared" si="98"/>
        <v>100</v>
      </c>
      <c r="Q238" s="83"/>
      <c r="R238" s="83">
        <f t="shared" si="102"/>
        <v>2032750</v>
      </c>
      <c r="S238" s="137"/>
      <c r="T238" s="137"/>
      <c r="U238" s="137"/>
      <c r="V238" s="101">
        <f t="shared" si="101"/>
        <v>2032750</v>
      </c>
      <c r="W238" s="85">
        <f t="shared" si="99"/>
        <v>100</v>
      </c>
      <c r="X238" s="170"/>
      <c r="Y238" s="176"/>
    </row>
    <row r="239" spans="1:25" ht="25.8" hidden="1" customHeight="1" x14ac:dyDescent="0.3">
      <c r="A239" s="14"/>
      <c r="B239" s="15"/>
      <c r="C239" s="16"/>
      <c r="D239" s="15"/>
      <c r="E239" s="15"/>
      <c r="F239" s="72" t="s">
        <v>366</v>
      </c>
      <c r="G239" s="117"/>
      <c r="H239" s="129" t="s">
        <v>367</v>
      </c>
      <c r="I239" s="129"/>
      <c r="J239" s="127">
        <v>0</v>
      </c>
      <c r="K239" s="127">
        <v>0</v>
      </c>
      <c r="L239" s="83">
        <v>0</v>
      </c>
      <c r="M239" s="83"/>
      <c r="N239" s="101">
        <v>0</v>
      </c>
      <c r="O239" s="101">
        <v>0</v>
      </c>
      <c r="P239" s="83" t="e">
        <f t="shared" si="98"/>
        <v>#DIV/0!</v>
      </c>
      <c r="Q239" s="83"/>
      <c r="R239" s="83">
        <f t="shared" si="102"/>
        <v>0</v>
      </c>
      <c r="S239" s="137"/>
      <c r="T239" s="137"/>
      <c r="U239" s="137"/>
      <c r="V239" s="101">
        <v>0</v>
      </c>
      <c r="W239" s="85">
        <v>0</v>
      </c>
      <c r="X239" s="115"/>
      <c r="Y239" s="176"/>
    </row>
    <row r="240" spans="1:25" ht="24.6" hidden="1" customHeight="1" x14ac:dyDescent="0.3">
      <c r="A240" s="14"/>
      <c r="B240" s="15"/>
      <c r="C240" s="16"/>
      <c r="D240" s="15"/>
      <c r="E240" s="15"/>
      <c r="F240" s="72" t="s">
        <v>189</v>
      </c>
      <c r="G240" s="117"/>
      <c r="H240" s="129" t="s">
        <v>188</v>
      </c>
      <c r="I240" s="129"/>
      <c r="J240" s="127">
        <v>0</v>
      </c>
      <c r="K240" s="127"/>
      <c r="L240" s="83">
        <v>0</v>
      </c>
      <c r="M240" s="83"/>
      <c r="N240" s="101">
        <v>1124208</v>
      </c>
      <c r="O240" s="101">
        <v>1124208</v>
      </c>
      <c r="P240" s="83">
        <f t="shared" si="98"/>
        <v>100</v>
      </c>
      <c r="Q240" s="83"/>
      <c r="R240" s="83">
        <f t="shared" si="102"/>
        <v>1124208</v>
      </c>
      <c r="S240" s="137"/>
      <c r="T240" s="137"/>
      <c r="U240" s="137"/>
      <c r="V240" s="101">
        <f t="shared" si="101"/>
        <v>1124208</v>
      </c>
      <c r="W240" s="85">
        <f t="shared" si="99"/>
        <v>100</v>
      </c>
      <c r="X240" s="170"/>
      <c r="Y240" s="175"/>
    </row>
    <row r="241" spans="1:25" ht="25.8" hidden="1" customHeight="1" x14ac:dyDescent="0.3">
      <c r="A241" s="14"/>
      <c r="B241" s="15"/>
      <c r="C241" s="16"/>
      <c r="D241" s="15"/>
      <c r="E241" s="15"/>
      <c r="F241" s="72" t="s">
        <v>190</v>
      </c>
      <c r="G241" s="117"/>
      <c r="H241" s="129" t="s">
        <v>191</v>
      </c>
      <c r="I241" s="129"/>
      <c r="J241" s="127">
        <v>0</v>
      </c>
      <c r="K241" s="127"/>
      <c r="L241" s="83">
        <v>0</v>
      </c>
      <c r="M241" s="83"/>
      <c r="N241" s="101">
        <v>720707</v>
      </c>
      <c r="O241" s="101">
        <v>720707</v>
      </c>
      <c r="P241" s="83">
        <f t="shared" si="98"/>
        <v>100</v>
      </c>
      <c r="Q241" s="83"/>
      <c r="R241" s="83">
        <f t="shared" si="102"/>
        <v>720707</v>
      </c>
      <c r="S241" s="137"/>
      <c r="T241" s="137"/>
      <c r="U241" s="137"/>
      <c r="V241" s="101">
        <f t="shared" si="101"/>
        <v>720707</v>
      </c>
      <c r="W241" s="85">
        <f t="shared" si="99"/>
        <v>100</v>
      </c>
      <c r="X241" s="170"/>
      <c r="Y241" s="175"/>
    </row>
    <row r="242" spans="1:25" ht="36" hidden="1" customHeight="1" x14ac:dyDescent="0.3">
      <c r="A242" s="14"/>
      <c r="B242" s="15"/>
      <c r="C242" s="16"/>
      <c r="D242" s="15"/>
      <c r="E242" s="15"/>
      <c r="F242" s="72" t="s">
        <v>196</v>
      </c>
      <c r="G242" s="117"/>
      <c r="H242" s="129" t="s">
        <v>197</v>
      </c>
      <c r="I242" s="129"/>
      <c r="J242" s="127">
        <v>0</v>
      </c>
      <c r="K242" s="127"/>
      <c r="L242" s="83">
        <v>0</v>
      </c>
      <c r="M242" s="83"/>
      <c r="N242" s="101">
        <v>233018</v>
      </c>
      <c r="O242" s="127">
        <v>0</v>
      </c>
      <c r="P242" s="83">
        <f t="shared" si="98"/>
        <v>0</v>
      </c>
      <c r="Q242" s="83"/>
      <c r="R242" s="83">
        <f t="shared" si="102"/>
        <v>233018</v>
      </c>
      <c r="S242" s="103"/>
      <c r="T242" s="103"/>
      <c r="U242" s="103"/>
      <c r="V242" s="101">
        <f t="shared" si="101"/>
        <v>0</v>
      </c>
      <c r="W242" s="85">
        <f t="shared" si="99"/>
        <v>0</v>
      </c>
      <c r="X242" s="170"/>
      <c r="Y242" s="175"/>
    </row>
    <row r="243" spans="1:25" ht="22.2" hidden="1" customHeight="1" x14ac:dyDescent="0.3">
      <c r="A243" s="14"/>
      <c r="B243" s="15"/>
      <c r="C243" s="16"/>
      <c r="D243" s="15"/>
      <c r="E243" s="15"/>
      <c r="F243" s="72" t="s">
        <v>192</v>
      </c>
      <c r="G243" s="117"/>
      <c r="H243" s="129" t="s">
        <v>193</v>
      </c>
      <c r="I243" s="129"/>
      <c r="J243" s="127">
        <v>0</v>
      </c>
      <c r="K243" s="127"/>
      <c r="L243" s="83">
        <v>0</v>
      </c>
      <c r="M243" s="83"/>
      <c r="N243" s="101">
        <v>747157</v>
      </c>
      <c r="O243" s="101">
        <v>747157</v>
      </c>
      <c r="P243" s="83">
        <f t="shared" si="98"/>
        <v>100</v>
      </c>
      <c r="Q243" s="83"/>
      <c r="R243" s="83">
        <f t="shared" si="102"/>
        <v>747157</v>
      </c>
      <c r="S243" s="103"/>
      <c r="T243" s="103"/>
      <c r="U243" s="103"/>
      <c r="V243" s="101">
        <f t="shared" si="101"/>
        <v>747157</v>
      </c>
      <c r="W243" s="85">
        <f t="shared" si="99"/>
        <v>100</v>
      </c>
      <c r="X243" s="112"/>
      <c r="Y243" s="138"/>
    </row>
    <row r="244" spans="1:25" ht="36" hidden="1" customHeight="1" x14ac:dyDescent="0.3">
      <c r="A244" s="14"/>
      <c r="B244" s="15"/>
      <c r="C244" s="16"/>
      <c r="D244" s="15"/>
      <c r="E244" s="15"/>
      <c r="F244" s="72" t="s">
        <v>199</v>
      </c>
      <c r="G244" s="117"/>
      <c r="H244" s="129" t="s">
        <v>198</v>
      </c>
      <c r="I244" s="129"/>
      <c r="J244" s="127">
        <v>0</v>
      </c>
      <c r="K244" s="127"/>
      <c r="L244" s="83">
        <v>0</v>
      </c>
      <c r="M244" s="83"/>
      <c r="N244" s="101">
        <v>3836.57</v>
      </c>
      <c r="O244" s="101">
        <v>3836.57</v>
      </c>
      <c r="P244" s="83">
        <f t="shared" ref="P244" si="103">SUM(O244/N244*100)</f>
        <v>100</v>
      </c>
      <c r="Q244" s="83"/>
      <c r="R244" s="83">
        <f t="shared" si="102"/>
        <v>3836.57</v>
      </c>
      <c r="S244" s="103"/>
      <c r="T244" s="103"/>
      <c r="U244" s="103"/>
      <c r="V244" s="101">
        <f t="shared" ref="V244:V246" si="104">SUM(K244,O244)</f>
        <v>3836.57</v>
      </c>
      <c r="W244" s="85">
        <f t="shared" ref="W244:W246" si="105">SUM(V244/R244*100)</f>
        <v>100</v>
      </c>
      <c r="X244" s="112"/>
      <c r="Y244" s="138"/>
    </row>
    <row r="245" spans="1:25" ht="46.2" hidden="1" customHeight="1" x14ac:dyDescent="0.3">
      <c r="A245" s="14"/>
      <c r="B245" s="15"/>
      <c r="C245" s="16"/>
      <c r="D245" s="15"/>
      <c r="E245" s="15"/>
      <c r="F245" s="72" t="s">
        <v>368</v>
      </c>
      <c r="G245" s="117"/>
      <c r="H245" s="129" t="s">
        <v>369</v>
      </c>
      <c r="I245" s="129"/>
      <c r="J245" s="127">
        <v>0</v>
      </c>
      <c r="K245" s="127">
        <v>0</v>
      </c>
      <c r="L245" s="83">
        <v>0</v>
      </c>
      <c r="M245" s="83"/>
      <c r="N245" s="101">
        <v>3223</v>
      </c>
      <c r="O245" s="101">
        <v>0</v>
      </c>
      <c r="P245" s="83">
        <v>0</v>
      </c>
      <c r="Q245" s="83"/>
      <c r="R245" s="83">
        <f t="shared" si="102"/>
        <v>3223</v>
      </c>
      <c r="S245" s="103"/>
      <c r="T245" s="103"/>
      <c r="U245" s="103"/>
      <c r="V245" s="101">
        <v>0</v>
      </c>
      <c r="W245" s="85">
        <v>0</v>
      </c>
      <c r="X245" s="112"/>
      <c r="Y245" s="112"/>
    </row>
    <row r="246" spans="1:25" ht="25.8" hidden="1" customHeight="1" x14ac:dyDescent="0.3">
      <c r="A246" s="14"/>
      <c r="B246" s="15"/>
      <c r="C246" s="16"/>
      <c r="D246" s="15"/>
      <c r="E246" s="15"/>
      <c r="F246" s="72" t="s">
        <v>370</v>
      </c>
      <c r="G246" s="117"/>
      <c r="H246" s="129" t="s">
        <v>371</v>
      </c>
      <c r="I246" s="129"/>
      <c r="J246" s="127"/>
      <c r="K246" s="127"/>
      <c r="L246" s="83"/>
      <c r="M246" s="83"/>
      <c r="N246" s="101">
        <v>20814487.199999999</v>
      </c>
      <c r="O246" s="101">
        <v>19882780.859999999</v>
      </c>
      <c r="P246" s="83">
        <v>0</v>
      </c>
      <c r="Q246" s="83"/>
      <c r="R246" s="83">
        <f t="shared" si="102"/>
        <v>20814487.199999999</v>
      </c>
      <c r="S246" s="103"/>
      <c r="T246" s="103"/>
      <c r="U246" s="103"/>
      <c r="V246" s="101">
        <f t="shared" si="104"/>
        <v>19882780.859999999</v>
      </c>
      <c r="W246" s="85">
        <f t="shared" si="105"/>
        <v>95.523760297106904</v>
      </c>
      <c r="X246" s="112"/>
      <c r="Y246" s="112"/>
    </row>
    <row r="247" spans="1:25" ht="24.6" hidden="1" customHeight="1" x14ac:dyDescent="0.3">
      <c r="A247" s="14"/>
      <c r="B247" s="15"/>
      <c r="C247" s="16"/>
      <c r="D247" s="15"/>
      <c r="E247" s="15"/>
      <c r="F247" s="72" t="s">
        <v>380</v>
      </c>
      <c r="G247" s="117"/>
      <c r="H247" s="129" t="s">
        <v>381</v>
      </c>
      <c r="I247" s="129"/>
      <c r="J247" s="127">
        <v>0</v>
      </c>
      <c r="K247" s="127">
        <v>0</v>
      </c>
      <c r="L247" s="83">
        <v>0</v>
      </c>
      <c r="M247" s="83"/>
      <c r="N247" s="101">
        <v>848530.21</v>
      </c>
      <c r="O247" s="101">
        <v>745024.61</v>
      </c>
      <c r="P247" s="83">
        <f t="shared" si="98"/>
        <v>87.801777853024234</v>
      </c>
      <c r="Q247" s="83"/>
      <c r="R247" s="83">
        <f t="shared" si="102"/>
        <v>848530.21</v>
      </c>
      <c r="S247" s="103"/>
      <c r="T247" s="103"/>
      <c r="U247" s="103"/>
      <c r="V247" s="101">
        <f t="shared" si="101"/>
        <v>745024.61</v>
      </c>
      <c r="W247" s="85">
        <f t="shared" si="99"/>
        <v>87.801777853024234</v>
      </c>
      <c r="X247" s="112"/>
      <c r="Y247" s="112"/>
    </row>
    <row r="248" spans="1:25" ht="17.399999999999999" hidden="1" x14ac:dyDescent="0.3">
      <c r="A248" s="1"/>
      <c r="B248" s="1"/>
      <c r="C248" s="1"/>
      <c r="D248" s="1"/>
      <c r="E248" s="1"/>
      <c r="F248" s="21" t="s">
        <v>203</v>
      </c>
      <c r="G248" s="139"/>
      <c r="H248" s="140"/>
      <c r="I248" s="61"/>
      <c r="J248" s="58" t="e">
        <f>SUM(J208:J209)</f>
        <v>#REF!</v>
      </c>
      <c r="K248" s="58" t="e">
        <f>SUM(K208:K209)</f>
        <v>#REF!</v>
      </c>
      <c r="L248" s="26" t="e">
        <f>SUM(K248/J248*100)</f>
        <v>#REF!</v>
      </c>
      <c r="M248" s="26"/>
      <c r="N248" s="58" t="e">
        <f>SUM(N208:N209)</f>
        <v>#REF!</v>
      </c>
      <c r="O248" s="58" t="e">
        <f>SUM(O208:O209)</f>
        <v>#REF!</v>
      </c>
      <c r="P248" s="26" t="e">
        <f t="shared" si="98"/>
        <v>#REF!</v>
      </c>
      <c r="Q248" s="26"/>
      <c r="R248" s="26" t="e">
        <f t="shared" si="102"/>
        <v>#REF!</v>
      </c>
      <c r="S248" s="55"/>
      <c r="T248" s="55"/>
      <c r="U248" s="55"/>
      <c r="V248" s="39" t="e">
        <f t="shared" si="101"/>
        <v>#REF!</v>
      </c>
      <c r="W248" s="40" t="e">
        <f t="shared" si="99"/>
        <v>#REF!</v>
      </c>
      <c r="X248" s="6"/>
      <c r="Y248" s="6"/>
    </row>
    <row r="249" spans="1:25" x14ac:dyDescent="0.3">
      <c r="F249" s="10"/>
      <c r="G249" s="10"/>
      <c r="H249" s="10"/>
      <c r="I249" s="10"/>
      <c r="J249" s="49"/>
      <c r="K249" s="49"/>
      <c r="L249" s="49"/>
      <c r="M249" s="49"/>
      <c r="N249" s="49"/>
      <c r="O249" s="49"/>
      <c r="P249" s="49"/>
      <c r="Q249" s="49"/>
    </row>
  </sheetData>
  <mergeCells count="18">
    <mergeCell ref="N1:W1"/>
    <mergeCell ref="A3:R3"/>
    <mergeCell ref="Y63:Y64"/>
    <mergeCell ref="Y56:Y57"/>
    <mergeCell ref="Y30:Y31"/>
    <mergeCell ref="B5:E5"/>
    <mergeCell ref="F4:F5"/>
    <mergeCell ref="H4:H5"/>
    <mergeCell ref="Q4:Y4"/>
    <mergeCell ref="I4:L4"/>
    <mergeCell ref="M4:P4"/>
    <mergeCell ref="Y108:Y109"/>
    <mergeCell ref="Y157:Y158"/>
    <mergeCell ref="G248:H248"/>
    <mergeCell ref="Y123:Y124"/>
    <mergeCell ref="F2:Y2"/>
    <mergeCell ref="Y39:Y40"/>
    <mergeCell ref="Y106:Y107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2021-05-11T05:04:01Z</dcterms:modified>
</cp:coreProperties>
</file>