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2">'Лист3'!$A$1:$W$115</definedName>
  </definedNames>
  <calcPr fullCalcOnLoad="1"/>
</workbook>
</file>

<file path=xl/sharedStrings.xml><?xml version="1.0" encoding="utf-8"?>
<sst xmlns="http://schemas.openxmlformats.org/spreadsheetml/2006/main" count="205" uniqueCount="198">
  <si>
    <t>Плата за негативное воздействие на окружающую среду</t>
  </si>
  <si>
    <t>ИТОГО ДОХОДОВ МУНИЦИПАЛЬНОГО РАЙОНА</t>
  </si>
  <si>
    <t>Безвозмездные поступления от других бюджетов бюджетной системы Российской Федерации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</si>
  <si>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</si>
  <si>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</si>
  <si>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</si>
  <si>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</si>
  <si>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</si>
  <si>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</si>
  <si>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</si>
  <si>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НАЛОГОВЫЕ И НЕНАЛОГОВЫЕ ДОХОДЫ</t>
  </si>
  <si>
    <t>Прочие субсидии бюджетам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</si>
  <si>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</si>
  <si>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районов на осуществление полномочий по подготовке проведения статистических переписей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</si>
  <si>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</si>
  <si>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</si>
  <si>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Код бюджетной классификации Российской Федерации</t>
  </si>
  <si>
    <t>Наименование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</si>
  <si>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</si>
  <si>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</si>
  <si>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</si>
  <si>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</si>
  <si>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</si>
  <si>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</si>
  <si>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</si>
  <si>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1 05 03000 01 0000 110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</si>
  <si>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</si>
  <si>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</si>
  <si>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</si>
  <si>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</si>
  <si>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</si>
  <si>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</si>
  <si>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</si>
  <si>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</si>
  <si>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</si>
  <si>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</si>
  <si>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</si>
  <si>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</si>
  <si>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</si>
  <si>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</si>
  <si>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</si>
  <si>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</si>
  <si>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</si>
  <si>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</si>
  <si>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</si>
  <si>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</si>
  <si>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</si>
  <si>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</si>
  <si>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</si>
  <si>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</si>
  <si>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</si>
  <si>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2 02 01001 05 0000 151</t>
  </si>
  <si>
    <t>2 02 03002 05 0000 151</t>
  </si>
  <si>
    <t>Единый налог на вмененный доход для отдельных видов деятельности</t>
  </si>
  <si>
    <t>1 05 01000 00 0000 000</t>
  </si>
  <si>
    <t>Налог, взимаемый в связи с применением упрощенной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</si>
  <si>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</si>
  <si>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</si>
  <si>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1 13 01000 00 0000 000</t>
  </si>
  <si>
    <t>Доходы от оказания платных услуг (работ)</t>
  </si>
  <si>
    <t>1 00 00000 00 0000 000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</si>
  <si>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</si>
  <si>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</si>
  <si>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</si>
  <si>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</si>
  <si>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1 05 04020 02 0000 110</t>
  </si>
  <si>
    <t>в том числе: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</si>
  <si>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входящим в их состав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</si>
  <si>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</si>
  <si>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</si>
  <si>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</si>
  <si>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</si>
  <si>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</si>
  <si>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</si>
  <si>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Прочие межбюджетные трансферты, передаваемые бюджетам муниципальных районов</t>
  </si>
  <si>
    <t>Налог, взимаемый в связи с применением патентной системы налогообложения, зачисляемый в бюджеты муниципальных районов</t>
  </si>
  <si>
    <t>1 17 00000 00 0000 000</t>
  </si>
  <si>
    <t>ПРОЧИЕ НЕНАЛОГОВЫЕ ДОХОДЫ</t>
  </si>
  <si>
    <t>1 17 05000 00 0000 180</t>
  </si>
  <si>
    <t>Прочие неналоговые доходы бюджетов муниципальных районов</t>
  </si>
  <si>
    <t>Субвенции бюджетам муниципальных образований Приморского края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</si>
  <si>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1 11 09000 00 0000 120</t>
  </si>
  <si>
    <t>ВОЗВРАТ ОСТАТКОВ СУБСИДИЙ, СУБВЕНЦИЙ И ИНЫХ МЕЖБЮДЖЕТНЫХ ТРАНСФЕРТОВ, ИМЕЮЩИХ ЦЕЛЕВОЕ НАЗНАЧЕНИЕ, ПРОШЛЫХ ЛЕТ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</si>
  <si>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</si>
  <si>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2 19 00000 00 0000 000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</si>
  <si>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</si>
  <si>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</si>
  <si>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1 17 01000 00 0000 180</t>
  </si>
  <si>
    <t>Невыясненные поступления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</si>
  <si>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</si>
  <si>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</si>
  <si>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</si>
  <si>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рублей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</si>
  <si>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</si>
  <si>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</si>
  <si>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из краевого 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</si>
  <si>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 муниципальных образовательных учреждениях Приморского края</t>
  </si>
  <si>
    <t>субвенции бюджетам муниципальных образований Примрского края на реализацию государственного полномочия по установлению регулируемых тарифов на регулярные перевозки тарифов и багажа автомобильным и наемным электрическим общественным транспортом по муниципальным маршрутам в границах муниципального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</si>
  <si>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</si>
  <si>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ихз их числа по договорам найма специализированных жилых помещений</t>
  </si>
  <si>
    <t>2 02 25519 05 0000 150</t>
  </si>
  <si>
    <t>Субсидии бюджетам муниципальных районов на поддержку отрасли культуры</t>
  </si>
  <si>
    <t>субсидии из краевого бюджета бюджетам муниципальных образований Приморского края на обеспечение учреждений культуры автоклубами</t>
  </si>
  <si>
    <t>субсидии из краевого бюджета бюджетам муниципальных образований Приморского края на приобретение ледозаливочной техники</t>
  </si>
  <si>
    <t>1 11 01000 00 0000 000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</si>
  <si>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</si>
  <si>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2 07 00000 00 0000 150</t>
  </si>
  <si>
    <t>Прочие безвозмездные поступления</t>
  </si>
  <si>
    <t>Поступления от денежных пожертвований, предоставляемых физическими лицами, послучателям средств бюджетов муниципальных районов</t>
  </si>
  <si>
    <t>утвержденные бюджетные назначения с учетом внесенных изменений</t>
  </si>
  <si>
    <t>% исполнения к уточненному плану</t>
  </si>
  <si>
    <t xml:space="preserve">исполнено </t>
  </si>
  <si>
    <t>2020 год</t>
  </si>
  <si>
    <t>ожидаемое исполнение</t>
  </si>
  <si>
    <t>проект доходов на 2022 год</t>
  </si>
  <si>
    <t>проект доходов на 2023 год</t>
  </si>
  <si>
    <t>1 13 02000 00 0000 000</t>
  </si>
  <si>
    <t>Доходы от компенсации затрат государства</t>
  </si>
  <si>
    <t>2 02 15853 05 0000 150</t>
  </si>
  <si>
    <t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</si>
  <si>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</si>
  <si>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фонда.в томчисле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 содействия реформированию жилищно-коммунального хозяйства</t>
  </si>
  <si>
    <t>2 02 20302 05 0000 150</t>
  </si>
  <si>
    <t>Субсидии бюджетаммуниципальных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в том числе за счет средств бюджетов</t>
  </si>
  <si>
    <t>2 02 25228 05 0000 150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</si>
  <si>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</si>
  <si>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2 02 25491 05 0000 150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</si>
  <si>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направлений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</si>
  <si>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</si>
  <si>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</si>
  <si>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2 02 35260 05 0000 150</t>
  </si>
  <si>
    <t>2 02 30000 00 0000 150</t>
  </si>
  <si>
    <t>2 02 35930 05 0000 150</t>
  </si>
  <si>
    <t>2 02 35120 05 0000 150</t>
  </si>
  <si>
    <t>2 02 35118 05 0000 150</t>
  </si>
  <si>
    <t>2 02 29999 05  0000 150</t>
  </si>
  <si>
    <t>2 02 15002 05 0000 150</t>
  </si>
  <si>
    <t>2 02 10000 00 0000 150</t>
  </si>
  <si>
    <t>2 02 20000 00 0000 150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</si>
  <si>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</si>
  <si>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</si>
  <si>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</si>
  <si>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2 02 45303 05 0000 150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</si>
  <si>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</si>
  <si>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</si>
  <si>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2021 год</t>
  </si>
  <si>
    <t>2022 год</t>
  </si>
  <si>
    <t>2023 год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</si>
  <si>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</si>
  <si>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единая субвенция местным бюджетам из краевого бюджета</t>
  </si>
  <si>
    <t>субвенции бюджетам муниципальных образований Приморского края на осуществления отдельных государственных полномочий по обеспечению мер социальной поддержке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</si>
  <si>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</si>
  <si>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обеспечение детей-сирот и детей,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</si>
  <si>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</si>
  <si>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2 02 35469 05 0000 150</t>
  </si>
  <si>
    <t>Субвенции бюджетам муниниципальных районов на проведение Всероссийской переписи населения 2020 года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</si>
  <si>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</si>
  <si>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образований Приморского края на приобретение музыкальных инструментов и художественного инвентаря для учреждений дополнительного образования детей в сфере культуры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</si>
  <si>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</si>
  <si>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>2024 год</t>
  </si>
  <si>
    <t>2022 год в сравнении с отчетом за 2020 год (+;-)</t>
  </si>
  <si>
    <t>2022 год в сравнении с ожидаемым исполнением за 2021 год</t>
  </si>
  <si>
    <t>2023 год в сравнении с ожидаемым исполнением за 2021 год</t>
  </si>
  <si>
    <t>проект доходов на 2024 год</t>
  </si>
  <si>
    <t>2024 год в сравнении с отчетом за 2020 год</t>
  </si>
  <si>
    <t>2024 год в сравнении с ожидаемым исполнением за 2021 год</t>
  </si>
  <si>
    <t>1 09 00000 00 0000 000</t>
  </si>
  <si>
    <t>ЗАДОЛЖЕННОСТЬ И ПЕРЕРАСЧЕТЫ ПО ОТМЕНЕННЫМ НАЛОГАМ, СБОРАМ И ИНЫМ ОБЯЗАТЕЛЬНЫМ ПЛАТЕЖАМ</t>
  </si>
  <si>
    <t>1 09 07035 05 0000 110</t>
  </si>
  <si>
    <t>Прочие местные налоги и сборы, мобилизуемые на территориях муниципальных районов</t>
  </si>
  <si>
    <t>2 07 05030 05 0000 150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</si>
  <si>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</si>
  <si>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</si>
  <si>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из резервного фонда Правительства Приморского края по ликвидации чрезвычайных ситуаций природного и техногенного характера</t>
  </si>
  <si>
    <t>субсидии бюджетам муниципальных образований Приморского края на приобретение и поставку спортивного инвентаря, спортивного оборудования и иного имущества для развития лыжного спорта</t>
  </si>
  <si>
    <t>2 02 49001 05 0000 150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</si>
  <si>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</si>
  <si>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</si>
  <si>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</si>
  <si>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субсидии бюджетам муниципальных образований Приморского края на реализацию проектов инициативного бюджетирования по направлению "Твой проект"</t>
  </si>
  <si>
    <t>субсидии бюджетам муниципальных образований Приморского края на обеспечение граждан твердым топливом</t>
  </si>
  <si>
    <t>субвенции бюджетам муниципальных образований Приморского края на реализацию  государственных полномочий по государственному управлению охраной труда</t>
  </si>
  <si>
    <t>2 02 36900 05 0000 150</t>
  </si>
  <si>
    <t>Единая субвенция бюджетам муниципальных районов из бюджета субъекта Российской Федерации</t>
  </si>
  <si>
    <t>2 02 39999 05 0000 150</t>
  </si>
  <si>
    <t>2 02 30029 05 0000 150</t>
  </si>
  <si>
    <t>2 02 40000 00 0000 150</t>
  </si>
  <si>
    <t>2 02 49999 05 0000 150</t>
  </si>
  <si>
    <t>2 02 30024 05 0000 150</t>
  </si>
  <si>
    <t>Прочие субвенции бюджетам муниципальных районов</t>
  </si>
  <si>
    <t>2 02 25299 05 0000 150</t>
  </si>
  <si>
    <t>Субсидии бюджетам муниципальных районов на софинансирование расходных обязательств субьектов Российской Федерации. Связанных с реализацией федеральной целевой программы "Увековечение памяти погибших при защите Отечества на 2019-2024 годы"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</si>
  <si>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</si>
  <si>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</si>
  <si>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 xml:space="preserve">субвенции бюджетам муниципальных образований Приморского края на реализацию государственного полномочия в сфере транспортного обслуживания по муниципальным маршрутам муниципальных образований </t>
  </si>
  <si>
    <t>субвенции бюджетам муниципальных образований на реализацию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</si>
  <si>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2023 год в сравнении с отчетом за 2020 год</t>
  </si>
  <si>
    <t>Сведения о доходах на 2022 год и плановый период 2023 и 2024 годов в сравнении с ожидаемым исполнением за 2021 год и отчетом за 2020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</si>
</sst>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_(* #,##0.000000_);_(* \(#,##0.000000\);_(* &quot;-&quot;??_);_(@_)"/>
    <numFmt numFmtId="187" formatCode="[$€-2]\ ###,000_);[Red]\([$€-2]\ ###,000\)"/>
    <numFmt numFmtId="188" formatCode="[$-FC19]d\ mmmm\ yyyy\ &quot;г.&quot;"/>
    <numFmt numFmtId="189" formatCode="0.000"/>
    <numFmt numFmtId="190" formatCode="0.0000"/>
    <numFmt numFmtId="191" formatCode="0.00000"/>
    <numFmt numFmtId="192" formatCode="#,##0.00000"/>
    <numFmt numFmtId="193" formatCode="_-* #,##0.000\ _₽_-;\-* #,##0.000\ _₽_-;_-* &quot;-&quot;???\ _₽_-;_-@_-"/>
  </numFmts>
  <fonts count="46"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179" fontId="0" fillId="0" borderId="0" xfId="58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5" fillId="0" borderId="12" xfId="58" applyFont="1" applyFill="1" applyBorder="1" applyAlignment="1">
      <alignment horizontal="right" vertical="center"/>
    </xf>
    <xf numFmtId="4" fontId="5" fillId="0" borderId="12" xfId="58" applyNumberFormat="1" applyFont="1" applyFill="1" applyBorder="1" applyAlignment="1">
      <alignment horizontal="right" vertical="center"/>
    </xf>
    <xf numFmtId="179" fontId="4" fillId="0" borderId="12" xfId="58" applyFont="1" applyFill="1" applyBorder="1" applyAlignment="1">
      <alignment horizontal="right" vertical="center"/>
    </xf>
    <xf numFmtId="4" fontId="4" fillId="0" borderId="12" xfId="58" applyNumberFormat="1" applyFont="1" applyFill="1" applyBorder="1" applyAlignment="1">
      <alignment horizontal="right" vertical="center"/>
    </xf>
    <xf numFmtId="179" fontId="4" fillId="0" borderId="0" xfId="58" applyFont="1" applyFill="1" applyAlignment="1">
      <alignment horizontal="right" vertical="center"/>
    </xf>
    <xf numFmtId="179" fontId="4" fillId="0" borderId="12" xfId="58" applyFont="1" applyFill="1" applyBorder="1" applyAlignment="1">
      <alignment horizontal="right" vertical="center" wrapText="1"/>
    </xf>
    <xf numFmtId="179" fontId="0" fillId="0" borderId="0" xfId="58" applyFont="1" applyFill="1" applyAlignment="1">
      <alignment horizontal="right"/>
    </xf>
    <xf numFmtId="179" fontId="0" fillId="0" borderId="0" xfId="58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9" fontId="4" fillId="0" borderId="10" xfId="58" applyFont="1" applyFill="1" applyBorder="1" applyAlignment="1">
      <alignment horizontal="right" vertical="center"/>
    </xf>
    <xf numFmtId="179" fontId="4" fillId="0" borderId="11" xfId="58" applyFont="1" applyFill="1" applyBorder="1" applyAlignment="1">
      <alignment horizontal="right" vertical="center"/>
    </xf>
    <xf numFmtId="179" fontId="4" fillId="0" borderId="10" xfId="58" applyNumberFormat="1" applyFont="1" applyFill="1" applyBorder="1" applyAlignment="1">
      <alignment horizontal="right" vertical="center"/>
    </xf>
    <xf numFmtId="179" fontId="4" fillId="0" borderId="11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82" fontId="4" fillId="0" borderId="0" xfId="58" applyNumberFormat="1" applyFont="1" applyFill="1" applyAlignment="1">
      <alignment horizontal="right" vertical="center"/>
    </xf>
    <xf numFmtId="182" fontId="4" fillId="0" borderId="12" xfId="58" applyNumberFormat="1" applyFont="1" applyFill="1" applyBorder="1" applyAlignment="1">
      <alignment horizontal="right" vertical="center"/>
    </xf>
    <xf numFmtId="179" fontId="5" fillId="0" borderId="10" xfId="58" applyFont="1" applyFill="1" applyBorder="1" applyAlignment="1">
      <alignment horizontal="right" vertical="center"/>
    </xf>
    <xf numFmtId="179" fontId="5" fillId="0" borderId="0" xfId="58" applyFont="1" applyFill="1" applyAlignment="1">
      <alignment horizontal="right" vertical="center"/>
    </xf>
    <xf numFmtId="179" fontId="44" fillId="0" borderId="12" xfId="58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/>
    </xf>
    <xf numFmtId="179" fontId="4" fillId="0" borderId="13" xfId="58" applyFont="1" applyFill="1" applyBorder="1" applyAlignment="1">
      <alignment horizontal="right" vertical="center"/>
    </xf>
    <xf numFmtId="179" fontId="4" fillId="0" borderId="12" xfId="58" applyNumberFormat="1" applyFont="1" applyFill="1" applyBorder="1" applyAlignment="1">
      <alignment horizontal="right" vertical="center"/>
    </xf>
    <xf numFmtId="179" fontId="45" fillId="0" borderId="12" xfId="58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center"/>
    </xf>
    <xf numFmtId="4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/>
    </xf>
    <xf numFmtId="4" fontId="4" fillId="0" borderId="0" xfId="58" applyNumberFormat="1" applyFont="1" applyFill="1" applyAlignment="1">
      <alignment horizontal="right" vertical="center"/>
    </xf>
    <xf numFmtId="4" fontId="0" fillId="0" borderId="0" xfId="58" applyNumberFormat="1" applyFont="1" applyFill="1" applyAlignment="1">
      <alignment horizontal="right"/>
    </xf>
    <xf numFmtId="180" fontId="4" fillId="0" borderId="10" xfId="58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4" fillId="33" borderId="10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9" fontId="4" fillId="0" borderId="10" xfId="58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0" fillId="0" borderId="11" xfId="0" applyNumberForma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79" fontId="4" fillId="0" borderId="10" xfId="58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179" fontId="4" fillId="0" borderId="11" xfId="58" applyFont="1" applyFill="1" applyBorder="1" applyAlignment="1">
      <alignment horizontal="right" vertical="center"/>
    </xf>
    <xf numFmtId="179" fontId="5" fillId="0" borderId="10" xfId="58" applyFont="1" applyFill="1" applyBorder="1" applyAlignment="1">
      <alignment horizontal="right" vertical="center"/>
    </xf>
    <xf numFmtId="179" fontId="5" fillId="0" borderId="11" xfId="58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80" fontId="4" fillId="0" borderId="11" xfId="58" applyNumberFormat="1" applyFont="1" applyFill="1" applyBorder="1" applyAlignment="1">
      <alignment horizontal="right" vertical="center"/>
    </xf>
    <xf numFmtId="179" fontId="4" fillId="0" borderId="10" xfId="58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179" fontId="44" fillId="0" borderId="10" xfId="58" applyFont="1" applyFill="1" applyBorder="1" applyAlignment="1">
      <alignment horizontal="right" vertical="center"/>
    </xf>
    <xf numFmtId="179" fontId="44" fillId="0" borderId="11" xfId="58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9" fontId="4" fillId="0" borderId="10" xfId="58" applyNumberFormat="1" applyFont="1" applyFill="1" applyBorder="1" applyAlignment="1">
      <alignment horizontal="right" vertical="center"/>
    </xf>
    <xf numFmtId="179" fontId="4" fillId="0" borderId="11" xfId="58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5" fillId="0" borderId="10" xfId="58" applyNumberFormat="1" applyFont="1" applyFill="1" applyBorder="1" applyAlignment="1">
      <alignment horizontal="right" vertical="center"/>
    </xf>
    <xf numFmtId="4" fontId="5" fillId="0" borderId="11" xfId="58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2" fontId="4" fillId="0" borderId="10" xfId="58" applyNumberFormat="1" applyFont="1" applyFill="1" applyBorder="1" applyAlignment="1">
      <alignment horizontal="right" vertical="center"/>
    </xf>
    <xf numFmtId="182" fontId="4" fillId="0" borderId="11" xfId="58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2" fontId="4" fillId="33" borderId="10" xfId="0" applyNumberFormat="1" applyFont="1" applyFill="1" applyBorder="1" applyAlignment="1">
      <alignment horizontal="left"/>
    </xf>
    <xf numFmtId="2" fontId="0" fillId="0" borderId="11" xfId="0" applyNumberForma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6"/>
  <sheetViews>
    <sheetView tabSelected="1" view="pageBreakPreview" zoomScale="150" zoomScaleSheetLayoutView="150" workbookViewId="0" topLeftCell="A2">
      <pane ySplit="1" topLeftCell="A3" activePane="bottomLeft" state="frozen"/>
      <selection pane="topLeft" activeCell="A2" sqref="A2"/>
      <selection pane="bottomLeft" activeCell="C6" sqref="C6:G7"/>
    </sheetView>
  </sheetViews>
  <sheetFormatPr defaultColWidth="9.140625" defaultRowHeight="12.75"/>
  <cols>
    <col min="2" max="2" width="11.421875" style="0" customWidth="1"/>
    <col min="7" max="7" width="11.00390625" style="0" customWidth="1"/>
    <col min="8" max="8" width="5.421875" style="10" customWidth="1"/>
    <col min="9" max="9" width="10.140625" style="10" customWidth="1"/>
    <col min="10" max="10" width="15.57421875" style="10" customWidth="1"/>
    <col min="11" max="11" width="8.140625" style="10" customWidth="1"/>
    <col min="12" max="12" width="15.421875" style="10" customWidth="1"/>
    <col min="13" max="13" width="15.28125" style="10" customWidth="1"/>
    <col min="14" max="14" width="9.140625" style="10" customWidth="1"/>
    <col min="15" max="15" width="17.57421875" style="13" customWidth="1"/>
    <col min="16" max="16" width="15.7109375" style="41" customWidth="1"/>
    <col min="17" max="17" width="16.00390625" style="41" customWidth="1"/>
    <col min="18" max="18" width="15.28125" style="13" customWidth="1"/>
    <col min="19" max="19" width="14.421875" style="13" customWidth="1"/>
    <col min="20" max="20" width="14.00390625" style="13" customWidth="1"/>
    <col min="21" max="21" width="15.7109375" style="13" customWidth="1"/>
    <col min="22" max="22" width="15.421875" style="13" customWidth="1"/>
    <col min="23" max="23" width="15.28125" style="13" customWidth="1"/>
  </cols>
  <sheetData>
    <row r="1" spans="1:11" ht="12.75">
      <c r="A1" s="1"/>
      <c r="B1" s="1"/>
      <c r="C1" s="1"/>
      <c r="D1" s="1"/>
      <c r="E1" s="1"/>
      <c r="F1" s="1"/>
      <c r="G1" s="131"/>
      <c r="H1" s="131"/>
      <c r="I1" s="131"/>
      <c r="J1" s="131"/>
      <c r="K1" s="131"/>
    </row>
    <row r="2" spans="1:9" ht="12.75">
      <c r="A2" s="1"/>
      <c r="B2" s="1"/>
      <c r="C2" s="1"/>
      <c r="D2" s="1"/>
      <c r="E2" s="1"/>
      <c r="F2" s="1"/>
      <c r="G2" s="131"/>
      <c r="H2" s="131"/>
      <c r="I2" s="131"/>
    </row>
    <row r="3" spans="1:23" ht="12.75" customHeight="1">
      <c r="A3" s="156" t="s">
        <v>197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</row>
    <row r="4" spans="1:23" ht="11.2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</row>
    <row r="5" spans="1:24" ht="13.5" customHeight="1">
      <c r="A5" s="2"/>
      <c r="B5" s="2"/>
      <c r="C5" s="2"/>
      <c r="D5" s="2"/>
      <c r="E5" s="2"/>
      <c r="F5" s="2"/>
      <c r="G5" s="2"/>
      <c r="H5" s="105"/>
      <c r="I5" s="105"/>
      <c r="J5" s="105"/>
      <c r="K5" s="105"/>
      <c r="W5" s="157" t="s">
        <v>92</v>
      </c>
      <c r="X5" s="157"/>
    </row>
    <row r="6" spans="1:23" ht="13.5" customHeight="1">
      <c r="A6" s="146" t="s">
        <v>16</v>
      </c>
      <c r="B6" s="147"/>
      <c r="C6" s="150" t="s">
        <v>17</v>
      </c>
      <c r="D6" s="151"/>
      <c r="E6" s="151"/>
      <c r="F6" s="151"/>
      <c r="G6" s="152"/>
      <c r="H6" s="143" t="s">
        <v>112</v>
      </c>
      <c r="I6" s="144"/>
      <c r="J6" s="144"/>
      <c r="K6" s="145"/>
      <c r="L6" s="140" t="s">
        <v>145</v>
      </c>
      <c r="M6" s="141"/>
      <c r="N6" s="142"/>
      <c r="O6" s="140" t="s">
        <v>146</v>
      </c>
      <c r="P6" s="141"/>
      <c r="Q6" s="142"/>
      <c r="R6" s="140" t="s">
        <v>147</v>
      </c>
      <c r="S6" s="141"/>
      <c r="T6" s="142"/>
      <c r="U6" s="140" t="s">
        <v>159</v>
      </c>
      <c r="V6" s="141"/>
      <c r="W6" s="142"/>
    </row>
    <row r="7" spans="1:23" ht="83.25" customHeight="1">
      <c r="A7" s="148"/>
      <c r="B7" s="149"/>
      <c r="C7" s="153"/>
      <c r="D7" s="154"/>
      <c r="E7" s="154"/>
      <c r="F7" s="154"/>
      <c r="G7" s="155"/>
      <c r="H7" s="125" t="s">
        <v>109</v>
      </c>
      <c r="I7" s="126"/>
      <c r="J7" s="11" t="s">
        <v>111</v>
      </c>
      <c r="K7" s="22" t="s">
        <v>110</v>
      </c>
      <c r="L7" s="11" t="s">
        <v>109</v>
      </c>
      <c r="M7" s="11" t="s">
        <v>113</v>
      </c>
      <c r="N7" s="22" t="s">
        <v>110</v>
      </c>
      <c r="O7" s="11" t="s">
        <v>114</v>
      </c>
      <c r="P7" s="42" t="s">
        <v>160</v>
      </c>
      <c r="Q7" s="42" t="s">
        <v>161</v>
      </c>
      <c r="R7" s="11" t="s">
        <v>115</v>
      </c>
      <c r="S7" s="11" t="s">
        <v>196</v>
      </c>
      <c r="T7" s="11" t="s">
        <v>162</v>
      </c>
      <c r="U7" s="11" t="s">
        <v>163</v>
      </c>
      <c r="V7" s="11" t="s">
        <v>164</v>
      </c>
      <c r="W7" s="11" t="s">
        <v>165</v>
      </c>
    </row>
    <row r="8" spans="1:23" ht="12.75">
      <c r="A8" s="114">
        <v>1</v>
      </c>
      <c r="B8" s="115"/>
      <c r="C8" s="114">
        <v>2</v>
      </c>
      <c r="D8" s="130"/>
      <c r="E8" s="130"/>
      <c r="F8" s="130"/>
      <c r="G8" s="115"/>
      <c r="H8" s="132">
        <v>3</v>
      </c>
      <c r="I8" s="133"/>
      <c r="J8" s="12">
        <v>4</v>
      </c>
      <c r="K8" s="23">
        <v>5</v>
      </c>
      <c r="L8" s="36">
        <v>6</v>
      </c>
      <c r="M8" s="12">
        <v>7</v>
      </c>
      <c r="N8" s="12">
        <v>8</v>
      </c>
      <c r="O8" s="12">
        <v>9</v>
      </c>
      <c r="P8" s="43">
        <v>10</v>
      </c>
      <c r="Q8" s="43">
        <v>11</v>
      </c>
      <c r="R8" s="12">
        <v>12</v>
      </c>
      <c r="S8" s="12">
        <v>13</v>
      </c>
      <c r="T8" s="12">
        <v>14</v>
      </c>
      <c r="U8" s="12">
        <v>15</v>
      </c>
      <c r="V8" s="12">
        <v>16</v>
      </c>
      <c r="W8" s="12">
        <v>17</v>
      </c>
    </row>
    <row r="9" spans="1:24" ht="13.5">
      <c r="A9" s="120" t="s">
        <v>60</v>
      </c>
      <c r="B9" s="121"/>
      <c r="C9" s="122" t="s">
        <v>10</v>
      </c>
      <c r="D9" s="123"/>
      <c r="E9" s="123"/>
      <c r="F9" s="123"/>
      <c r="G9" s="124"/>
      <c r="H9" s="134">
        <f>SUM(H10,H12,H14,H20,H25,H32,H34,H37,H41)</f>
        <v>220504952.6</v>
      </c>
      <c r="I9" s="135"/>
      <c r="J9" s="14">
        <f>SUM(J10,J12,J14,J20,J25,J32,J34,J37,J41,J42+J23)</f>
        <v>225205875.33999997</v>
      </c>
      <c r="K9" s="24">
        <f aca="true" t="shared" si="0" ref="K9:K14">SUM(J9/H9*100)</f>
        <v>102.13188986667686</v>
      </c>
      <c r="L9" s="14">
        <f>SUM(L10+L12+L14+L20+L25+L32+L34+L37+L41)</f>
        <v>215318076</v>
      </c>
      <c r="M9" s="14">
        <f>SUM(M10+M12+M14+M20+M25+M32+M34+M37+M41)</f>
        <v>214137222</v>
      </c>
      <c r="N9" s="16">
        <f aca="true" t="shared" si="1" ref="N9:N14">SUM(M9/L9*100)</f>
        <v>99.45157693123731</v>
      </c>
      <c r="O9" s="14">
        <f>SUM(O10,O12,O14,O20,O25,O32,O34,O37,O41,O42)</f>
        <v>313745000</v>
      </c>
      <c r="P9" s="15">
        <f>SUM(O9-J9)</f>
        <v>88539124.66000003</v>
      </c>
      <c r="Q9" s="15">
        <f>SUM(O9-M9)</f>
        <v>99607778</v>
      </c>
      <c r="R9" s="14">
        <f>SUM(R10,R12,R14,R20,R25,R32,R34,R37,R41,R42)</f>
        <v>312837500</v>
      </c>
      <c r="S9" s="14">
        <f>SUM(R9-J9)</f>
        <v>87631624.66000003</v>
      </c>
      <c r="T9" s="14">
        <f>SUM(T10,T12,T14,T20,T25,T32,T34,T37,T41,T42)</f>
        <v>98700278</v>
      </c>
      <c r="U9" s="14">
        <f>SUM(U10,U12,U14,U20,U25,U32,U34,U37,U41,U42)</f>
        <v>327643000</v>
      </c>
      <c r="V9" s="14">
        <f>SUM(U9-J9)</f>
        <v>102437124.66000003</v>
      </c>
      <c r="W9" s="14">
        <f>SUM(W10,W12,W14,W20,W25,W32,W34,W37,W41,W42)</f>
        <v>113505778</v>
      </c>
      <c r="X9" s="5"/>
    </row>
    <row r="10" spans="1:24" ht="13.5">
      <c r="A10" s="74" t="s">
        <v>18</v>
      </c>
      <c r="B10" s="75"/>
      <c r="C10" s="127" t="s">
        <v>19</v>
      </c>
      <c r="D10" s="128"/>
      <c r="E10" s="128"/>
      <c r="F10" s="128"/>
      <c r="G10" s="129"/>
      <c r="H10" s="57">
        <f>SUM(H11)</f>
        <v>197126393.6</v>
      </c>
      <c r="I10" s="89"/>
      <c r="J10" s="16">
        <f>SUM(J11)</f>
        <v>201978541.23</v>
      </c>
      <c r="K10" s="24">
        <f t="shared" si="0"/>
        <v>102.46143986169895</v>
      </c>
      <c r="L10" s="16">
        <f aca="true" t="shared" si="2" ref="L10:W10">SUM(L11)</f>
        <v>190512441</v>
      </c>
      <c r="M10" s="16">
        <f>SUM(M11)</f>
        <v>190512441</v>
      </c>
      <c r="N10" s="16">
        <f t="shared" si="1"/>
        <v>100</v>
      </c>
      <c r="O10" s="16">
        <f t="shared" si="2"/>
        <v>283000000</v>
      </c>
      <c r="P10" s="17">
        <f>SUM(P11)</f>
        <v>81021458.77000001</v>
      </c>
      <c r="Q10" s="17">
        <f>SUM(O10-M10)</f>
        <v>92487559</v>
      </c>
      <c r="R10" s="16">
        <f t="shared" si="2"/>
        <v>281900000</v>
      </c>
      <c r="S10" s="16">
        <f>SUM(S11)</f>
        <v>79921458.77000001</v>
      </c>
      <c r="T10" s="16">
        <f t="shared" si="2"/>
        <v>91387559</v>
      </c>
      <c r="U10" s="16">
        <f t="shared" si="2"/>
        <v>296500000</v>
      </c>
      <c r="V10" s="16">
        <f>SUM(V11)</f>
        <v>94521458.77000001</v>
      </c>
      <c r="W10" s="16">
        <f t="shared" si="2"/>
        <v>105987559</v>
      </c>
      <c r="X10" s="5"/>
    </row>
    <row r="11" spans="1:24" ht="23.25" customHeight="1">
      <c r="A11" s="116" t="s">
        <v>20</v>
      </c>
      <c r="B11" s="117"/>
      <c r="C11" s="67" t="s">
        <v>21</v>
      </c>
      <c r="D11" s="82"/>
      <c r="E11" s="82"/>
      <c r="F11" s="82"/>
      <c r="G11" s="83"/>
      <c r="H11" s="57">
        <v>197126393.6</v>
      </c>
      <c r="I11" s="89"/>
      <c r="J11" s="16">
        <v>201978541.23</v>
      </c>
      <c r="K11" s="24">
        <f t="shared" si="0"/>
        <v>102.46143986169895</v>
      </c>
      <c r="L11" s="37">
        <v>190512441</v>
      </c>
      <c r="M11" s="16">
        <v>190512441</v>
      </c>
      <c r="N11" s="16">
        <f t="shared" si="1"/>
        <v>100</v>
      </c>
      <c r="O11" s="16">
        <v>283000000</v>
      </c>
      <c r="P11" s="17">
        <f>SUM(O11-J11)</f>
        <v>81021458.77000001</v>
      </c>
      <c r="Q11" s="17">
        <f>SUM(O11-M11)</f>
        <v>92487559</v>
      </c>
      <c r="R11" s="16">
        <v>281900000</v>
      </c>
      <c r="S11" s="17">
        <f>SUM(R11-J11)</f>
        <v>79921458.77000001</v>
      </c>
      <c r="T11" s="17">
        <f>SUM(R11-M11)</f>
        <v>91387559</v>
      </c>
      <c r="U11" s="16">
        <v>296500000</v>
      </c>
      <c r="V11" s="17">
        <f>SUM(U11-J11)</f>
        <v>94521458.77000001</v>
      </c>
      <c r="W11" s="17">
        <f>SUM(U11-M11)</f>
        <v>105987559</v>
      </c>
      <c r="X11" s="5"/>
    </row>
    <row r="12" spans="1:24" ht="46.5" customHeight="1">
      <c r="A12" s="80" t="s">
        <v>61</v>
      </c>
      <c r="B12" s="81"/>
      <c r="C12" s="60" t="s">
        <v>62</v>
      </c>
      <c r="D12" s="61"/>
      <c r="E12" s="61"/>
      <c r="F12" s="61"/>
      <c r="G12" s="62"/>
      <c r="H12" s="57">
        <f>SUM(H13)</f>
        <v>11000000</v>
      </c>
      <c r="I12" s="89"/>
      <c r="J12" s="16">
        <f>SUM(J13)</f>
        <v>10448861.94</v>
      </c>
      <c r="K12" s="24">
        <f t="shared" si="0"/>
        <v>94.98965399999999</v>
      </c>
      <c r="L12" s="16">
        <f>SUM(L13)</f>
        <v>11000000</v>
      </c>
      <c r="M12" s="16">
        <f aca="true" t="shared" si="3" ref="M12:U12">SUM(M13)</f>
        <v>11000000</v>
      </c>
      <c r="N12" s="16">
        <f t="shared" si="1"/>
        <v>100</v>
      </c>
      <c r="O12" s="16">
        <f t="shared" si="3"/>
        <v>12000000</v>
      </c>
      <c r="P12" s="17">
        <f>SUM(P13)</f>
        <v>1551138.0600000005</v>
      </c>
      <c r="Q12" s="17">
        <f aca="true" t="shared" si="4" ref="Q12:Q82">SUM(O12-M12)</f>
        <v>1000000</v>
      </c>
      <c r="R12" s="16">
        <f t="shared" si="3"/>
        <v>12000000</v>
      </c>
      <c r="S12" s="17">
        <f aca="true" t="shared" si="5" ref="S12:S78">SUM(R12-J12)</f>
        <v>1551138.0600000005</v>
      </c>
      <c r="T12" s="17">
        <f aca="true" t="shared" si="6" ref="T12:T78">SUM(R12-M12)</f>
        <v>1000000</v>
      </c>
      <c r="U12" s="16">
        <f t="shared" si="3"/>
        <v>12000000</v>
      </c>
      <c r="V12" s="17">
        <f aca="true" t="shared" si="7" ref="V12:V78">SUM(U12-J12)</f>
        <v>1551138.0600000005</v>
      </c>
      <c r="W12" s="17">
        <f aca="true" t="shared" si="8" ref="W12:W78">SUM(U12-M12)</f>
        <v>1000000</v>
      </c>
      <c r="X12" s="5"/>
    </row>
    <row r="13" spans="1:24" ht="26.25" customHeight="1">
      <c r="A13" s="80" t="s">
        <v>63</v>
      </c>
      <c r="B13" s="81"/>
      <c r="C13" s="67" t="s">
        <v>64</v>
      </c>
      <c r="D13" s="82"/>
      <c r="E13" s="82"/>
      <c r="F13" s="82"/>
      <c r="G13" s="83"/>
      <c r="H13" s="57">
        <v>11000000</v>
      </c>
      <c r="I13" s="89"/>
      <c r="J13" s="16">
        <v>10448861.94</v>
      </c>
      <c r="K13" s="24">
        <f t="shared" si="0"/>
        <v>94.98965399999999</v>
      </c>
      <c r="L13" s="16">
        <v>11000000</v>
      </c>
      <c r="M13" s="16">
        <v>11000000</v>
      </c>
      <c r="N13" s="16">
        <f t="shared" si="1"/>
        <v>100</v>
      </c>
      <c r="O13" s="16">
        <v>12000000</v>
      </c>
      <c r="P13" s="17">
        <f>SUM(O13-J13)</f>
        <v>1551138.0600000005</v>
      </c>
      <c r="Q13" s="17">
        <f t="shared" si="4"/>
        <v>1000000</v>
      </c>
      <c r="R13" s="16">
        <v>12000000</v>
      </c>
      <c r="S13" s="17">
        <f t="shared" si="5"/>
        <v>1551138.0600000005</v>
      </c>
      <c r="T13" s="17">
        <f t="shared" si="6"/>
        <v>1000000</v>
      </c>
      <c r="U13" s="16">
        <v>12000000</v>
      </c>
      <c r="V13" s="17">
        <f t="shared" si="7"/>
        <v>1551138.0600000005</v>
      </c>
      <c r="W13" s="17">
        <f t="shared" si="8"/>
        <v>1000000</v>
      </c>
      <c r="X13" s="5"/>
    </row>
    <row r="14" spans="1:24" ht="15.75" customHeight="1">
      <c r="A14" s="116" t="s">
        <v>22</v>
      </c>
      <c r="B14" s="117"/>
      <c r="C14" s="60" t="s">
        <v>23</v>
      </c>
      <c r="D14" s="61"/>
      <c r="E14" s="61"/>
      <c r="F14" s="61"/>
      <c r="G14" s="62"/>
      <c r="H14" s="118">
        <f>SUM(H15:I19)</f>
        <v>2916200</v>
      </c>
      <c r="I14" s="119"/>
      <c r="J14" s="16">
        <f>SUM(J17:J19)</f>
        <v>2835885.4099999997</v>
      </c>
      <c r="K14" s="24">
        <f t="shared" si="0"/>
        <v>97.24591626088744</v>
      </c>
      <c r="L14" s="16">
        <f>SUM(L16+L17+L18+L19)</f>
        <v>2846635</v>
      </c>
      <c r="M14" s="16">
        <f>SUM(M16:M19)</f>
        <v>2971797</v>
      </c>
      <c r="N14" s="16">
        <f t="shared" si="1"/>
        <v>104.39684048007561</v>
      </c>
      <c r="O14" s="16">
        <f>SUM(O16+O17+O18+O19)</f>
        <v>4976000</v>
      </c>
      <c r="P14" s="17">
        <f aca="true" t="shared" si="9" ref="P14:P82">SUM(O14-J14)</f>
        <v>2140114.5900000003</v>
      </c>
      <c r="Q14" s="17">
        <f t="shared" si="4"/>
        <v>2004203</v>
      </c>
      <c r="R14" s="16">
        <f>SUM(R16:R19)</f>
        <v>5093000</v>
      </c>
      <c r="S14" s="17">
        <f t="shared" si="5"/>
        <v>2257114.5900000003</v>
      </c>
      <c r="T14" s="17">
        <f t="shared" si="6"/>
        <v>2121203</v>
      </c>
      <c r="U14" s="16">
        <f>SUM(U19+U18+U16)</f>
        <v>5215000</v>
      </c>
      <c r="V14" s="17">
        <f t="shared" si="7"/>
        <v>2379114.5900000003</v>
      </c>
      <c r="W14" s="17">
        <f t="shared" si="8"/>
        <v>2243203</v>
      </c>
      <c r="X14" s="5"/>
    </row>
    <row r="15" spans="1:24" ht="0" customHeight="1" hidden="1">
      <c r="A15" s="80" t="s">
        <v>54</v>
      </c>
      <c r="B15" s="81"/>
      <c r="C15" s="60" t="s">
        <v>55</v>
      </c>
      <c r="D15" s="61"/>
      <c r="E15" s="61"/>
      <c r="F15" s="61"/>
      <c r="G15" s="62"/>
      <c r="H15" s="118">
        <v>0</v>
      </c>
      <c r="I15" s="119"/>
      <c r="J15" s="18"/>
      <c r="K15" s="28"/>
      <c r="L15" s="16"/>
      <c r="M15" s="18"/>
      <c r="N15" s="18"/>
      <c r="O15" s="18"/>
      <c r="P15" s="17">
        <f t="shared" si="9"/>
        <v>0</v>
      </c>
      <c r="Q15" s="17">
        <f t="shared" si="4"/>
        <v>0</v>
      </c>
      <c r="R15" s="18"/>
      <c r="S15" s="17">
        <f t="shared" si="5"/>
        <v>0</v>
      </c>
      <c r="T15" s="17">
        <f t="shared" si="6"/>
        <v>0</v>
      </c>
      <c r="U15" s="18"/>
      <c r="V15" s="17">
        <f t="shared" si="7"/>
        <v>0</v>
      </c>
      <c r="W15" s="17">
        <f t="shared" si="8"/>
        <v>0</v>
      </c>
      <c r="X15" s="5"/>
    </row>
    <row r="16" spans="1:24" ht="25.5" customHeight="1">
      <c r="A16" s="65" t="s">
        <v>54</v>
      </c>
      <c r="B16" s="66"/>
      <c r="C16" s="67" t="s">
        <v>55</v>
      </c>
      <c r="D16" s="68"/>
      <c r="E16" s="68"/>
      <c r="F16" s="68"/>
      <c r="G16" s="69"/>
      <c r="H16" s="70"/>
      <c r="I16" s="71"/>
      <c r="J16" s="16"/>
      <c r="K16" s="28"/>
      <c r="L16" s="16">
        <v>100000</v>
      </c>
      <c r="M16" s="16">
        <v>122000</v>
      </c>
      <c r="N16" s="39">
        <v>122</v>
      </c>
      <c r="O16" s="16">
        <v>2630000</v>
      </c>
      <c r="P16" s="17">
        <f t="shared" si="9"/>
        <v>2630000</v>
      </c>
      <c r="Q16" s="17">
        <f t="shared" si="4"/>
        <v>2508000</v>
      </c>
      <c r="R16" s="16">
        <v>2630000</v>
      </c>
      <c r="S16" s="17">
        <f t="shared" si="5"/>
        <v>2630000</v>
      </c>
      <c r="T16" s="17">
        <f t="shared" si="6"/>
        <v>2508000</v>
      </c>
      <c r="U16" s="16">
        <v>2630000</v>
      </c>
      <c r="V16" s="17">
        <f t="shared" si="7"/>
        <v>2630000</v>
      </c>
      <c r="W16" s="17">
        <f t="shared" si="8"/>
        <v>2508000</v>
      </c>
      <c r="X16" s="5"/>
    </row>
    <row r="17" spans="1:24" ht="22.5" customHeight="1">
      <c r="A17" s="116" t="s">
        <v>24</v>
      </c>
      <c r="B17" s="117"/>
      <c r="C17" s="67" t="s">
        <v>53</v>
      </c>
      <c r="D17" s="82"/>
      <c r="E17" s="82"/>
      <c r="F17" s="82"/>
      <c r="G17" s="83"/>
      <c r="H17" s="118">
        <v>2620500</v>
      </c>
      <c r="I17" s="119"/>
      <c r="J17" s="16">
        <v>2566251.94</v>
      </c>
      <c r="K17" s="24">
        <f>SUM(J17/H17*100)</f>
        <v>97.92985842396489</v>
      </c>
      <c r="L17" s="16">
        <v>615000</v>
      </c>
      <c r="M17" s="16">
        <v>614000</v>
      </c>
      <c r="N17" s="16">
        <f>SUM(M17/L17*100)</f>
        <v>99.83739837398375</v>
      </c>
      <c r="O17" s="16"/>
      <c r="P17" s="17">
        <f t="shared" si="9"/>
        <v>-2566251.94</v>
      </c>
      <c r="Q17" s="17">
        <f t="shared" si="4"/>
        <v>-614000</v>
      </c>
      <c r="R17" s="16">
        <v>0</v>
      </c>
      <c r="S17" s="17">
        <f t="shared" si="5"/>
        <v>-2566251.94</v>
      </c>
      <c r="T17" s="17">
        <f t="shared" si="6"/>
        <v>-614000</v>
      </c>
      <c r="U17" s="16">
        <v>0</v>
      </c>
      <c r="V17" s="17">
        <f t="shared" si="7"/>
        <v>-2566251.94</v>
      </c>
      <c r="W17" s="17">
        <f t="shared" si="8"/>
        <v>-614000</v>
      </c>
      <c r="X17" s="5"/>
    </row>
    <row r="18" spans="1:24" ht="15.75" customHeight="1">
      <c r="A18" s="74" t="s">
        <v>25</v>
      </c>
      <c r="B18" s="75"/>
      <c r="C18" s="67" t="s">
        <v>3</v>
      </c>
      <c r="D18" s="82"/>
      <c r="E18" s="82"/>
      <c r="F18" s="82"/>
      <c r="G18" s="83"/>
      <c r="H18" s="57">
        <v>232700</v>
      </c>
      <c r="I18" s="89"/>
      <c r="J18" s="16">
        <v>232585.03</v>
      </c>
      <c r="K18" s="24">
        <f>SUM(J18/H18*100)</f>
        <v>99.95059303824667</v>
      </c>
      <c r="L18" s="16">
        <v>245885</v>
      </c>
      <c r="M18" s="16">
        <v>235797</v>
      </c>
      <c r="N18" s="16">
        <f>SUM(M18/L18*100)</f>
        <v>95.89726904853894</v>
      </c>
      <c r="O18" s="16">
        <v>246000</v>
      </c>
      <c r="P18" s="17">
        <f t="shared" si="9"/>
        <v>13414.970000000001</v>
      </c>
      <c r="Q18" s="17">
        <f t="shared" si="4"/>
        <v>10203</v>
      </c>
      <c r="R18" s="16">
        <v>258000</v>
      </c>
      <c r="S18" s="17">
        <f t="shared" si="5"/>
        <v>25414.97</v>
      </c>
      <c r="T18" s="17">
        <f t="shared" si="6"/>
        <v>22203</v>
      </c>
      <c r="U18" s="16">
        <v>270000</v>
      </c>
      <c r="V18" s="17">
        <f t="shared" si="7"/>
        <v>37414.97</v>
      </c>
      <c r="W18" s="17">
        <f t="shared" si="8"/>
        <v>34203</v>
      </c>
      <c r="X18" s="5"/>
    </row>
    <row r="19" spans="1:24" ht="35.25" customHeight="1">
      <c r="A19" s="51" t="s">
        <v>65</v>
      </c>
      <c r="B19" s="52"/>
      <c r="C19" s="67" t="s">
        <v>75</v>
      </c>
      <c r="D19" s="82"/>
      <c r="E19" s="82"/>
      <c r="F19" s="82"/>
      <c r="G19" s="83"/>
      <c r="H19" s="57">
        <v>63000</v>
      </c>
      <c r="I19" s="89"/>
      <c r="J19" s="16">
        <v>37048.44</v>
      </c>
      <c r="K19" s="24">
        <f>SUM(J19/H19*100)</f>
        <v>58.80704761904762</v>
      </c>
      <c r="L19" s="16">
        <v>1885750</v>
      </c>
      <c r="M19" s="16">
        <v>2000000</v>
      </c>
      <c r="N19" s="16">
        <f>SUM(M19/L19*100)</f>
        <v>106.05859737504973</v>
      </c>
      <c r="O19" s="16">
        <v>2100000</v>
      </c>
      <c r="P19" s="17">
        <f t="shared" si="9"/>
        <v>2062951.56</v>
      </c>
      <c r="Q19" s="17">
        <f t="shared" si="4"/>
        <v>100000</v>
      </c>
      <c r="R19" s="16">
        <v>2205000</v>
      </c>
      <c r="S19" s="17">
        <f t="shared" si="5"/>
        <v>2167951.56</v>
      </c>
      <c r="T19" s="17">
        <f t="shared" si="6"/>
        <v>205000</v>
      </c>
      <c r="U19" s="16">
        <v>2315000</v>
      </c>
      <c r="V19" s="17">
        <f t="shared" si="7"/>
        <v>2277951.56</v>
      </c>
      <c r="W19" s="17">
        <f t="shared" si="8"/>
        <v>315000</v>
      </c>
      <c r="X19" s="5"/>
    </row>
    <row r="20" spans="1:24" ht="18" customHeight="1">
      <c r="A20" s="74" t="s">
        <v>26</v>
      </c>
      <c r="B20" s="75"/>
      <c r="C20" s="60" t="s">
        <v>27</v>
      </c>
      <c r="D20" s="61"/>
      <c r="E20" s="61"/>
      <c r="F20" s="61"/>
      <c r="G20" s="62"/>
      <c r="H20" s="57">
        <f>SUM(H21:I22)</f>
        <v>1650000</v>
      </c>
      <c r="I20" s="89"/>
      <c r="J20" s="16">
        <f>SUM(J21)</f>
        <v>1629134.79</v>
      </c>
      <c r="K20" s="24">
        <f>SUM(J20/H20*100)</f>
        <v>98.73544181818183</v>
      </c>
      <c r="L20" s="16">
        <f>SUM(L21)</f>
        <v>1500000</v>
      </c>
      <c r="M20" s="16">
        <f>SUM(M21)</f>
        <v>1500000</v>
      </c>
      <c r="N20" s="16">
        <f>SUM(M20/L20*100)</f>
        <v>100</v>
      </c>
      <c r="O20" s="16">
        <f aca="true" t="shared" si="10" ref="O20:U20">SUM(O21)</f>
        <v>1575000</v>
      </c>
      <c r="P20" s="17">
        <f t="shared" si="9"/>
        <v>-54134.79000000004</v>
      </c>
      <c r="Q20" s="17">
        <f t="shared" si="4"/>
        <v>75000</v>
      </c>
      <c r="R20" s="16">
        <f t="shared" si="10"/>
        <v>1654000</v>
      </c>
      <c r="S20" s="17">
        <f t="shared" si="5"/>
        <v>24865.209999999963</v>
      </c>
      <c r="T20" s="17">
        <f t="shared" si="6"/>
        <v>154000</v>
      </c>
      <c r="U20" s="16">
        <f t="shared" si="10"/>
        <v>1736000</v>
      </c>
      <c r="V20" s="17">
        <f t="shared" si="7"/>
        <v>106865.20999999996</v>
      </c>
      <c r="W20" s="17">
        <f t="shared" si="8"/>
        <v>236000</v>
      </c>
      <c r="X20" s="5"/>
    </row>
    <row r="21" spans="1:24" ht="38.25" customHeight="1">
      <c r="A21" s="116" t="s">
        <v>29</v>
      </c>
      <c r="B21" s="117"/>
      <c r="C21" s="67" t="s">
        <v>28</v>
      </c>
      <c r="D21" s="82"/>
      <c r="E21" s="82"/>
      <c r="F21" s="82"/>
      <c r="G21" s="83"/>
      <c r="H21" s="57">
        <v>1650000</v>
      </c>
      <c r="I21" s="89"/>
      <c r="J21" s="16">
        <v>1629134.79</v>
      </c>
      <c r="K21" s="24">
        <f>SUM(J21/H21*100)</f>
        <v>98.73544181818183</v>
      </c>
      <c r="L21" s="16">
        <v>1500000</v>
      </c>
      <c r="M21" s="16">
        <v>1500000</v>
      </c>
      <c r="N21" s="16">
        <f>SUM(M21/L21*100)</f>
        <v>100</v>
      </c>
      <c r="O21" s="16">
        <v>1575000</v>
      </c>
      <c r="P21" s="17">
        <f t="shared" si="9"/>
        <v>-54134.79000000004</v>
      </c>
      <c r="Q21" s="17">
        <f t="shared" si="4"/>
        <v>75000</v>
      </c>
      <c r="R21" s="16">
        <v>1654000</v>
      </c>
      <c r="S21" s="17">
        <f t="shared" si="5"/>
        <v>24865.209999999963</v>
      </c>
      <c r="T21" s="17">
        <f t="shared" si="6"/>
        <v>154000</v>
      </c>
      <c r="U21" s="16">
        <v>1736000</v>
      </c>
      <c r="V21" s="17">
        <f t="shared" si="7"/>
        <v>106865.20999999996</v>
      </c>
      <c r="W21" s="17">
        <f t="shared" si="8"/>
        <v>236000</v>
      </c>
      <c r="X21" s="5"/>
    </row>
    <row r="22" spans="1:24" ht="0" customHeight="1" hidden="1">
      <c r="A22" s="80" t="s">
        <v>31</v>
      </c>
      <c r="B22" s="81"/>
      <c r="C22" s="60" t="s">
        <v>30</v>
      </c>
      <c r="D22" s="61"/>
      <c r="E22" s="61"/>
      <c r="F22" s="61"/>
      <c r="G22" s="62"/>
      <c r="H22" s="57">
        <v>0</v>
      </c>
      <c r="I22" s="89"/>
      <c r="J22" s="29"/>
      <c r="K22" s="29"/>
      <c r="L22" s="16"/>
      <c r="M22" s="18"/>
      <c r="N22" s="18"/>
      <c r="O22" s="18"/>
      <c r="P22" s="17">
        <f t="shared" si="9"/>
        <v>0</v>
      </c>
      <c r="Q22" s="17">
        <f t="shared" si="4"/>
        <v>0</v>
      </c>
      <c r="R22" s="18"/>
      <c r="S22" s="17">
        <f t="shared" si="5"/>
        <v>0</v>
      </c>
      <c r="T22" s="17">
        <f t="shared" si="6"/>
        <v>0</v>
      </c>
      <c r="U22" s="18"/>
      <c r="V22" s="17">
        <f t="shared" si="7"/>
        <v>0</v>
      </c>
      <c r="W22" s="17">
        <f t="shared" si="8"/>
        <v>0</v>
      </c>
      <c r="X22" s="5"/>
    </row>
    <row r="23" spans="1:24" ht="48.75" customHeight="1">
      <c r="A23" s="80" t="s">
        <v>166</v>
      </c>
      <c r="B23" s="88"/>
      <c r="C23" s="60" t="s">
        <v>167</v>
      </c>
      <c r="D23" s="49"/>
      <c r="E23" s="49"/>
      <c r="F23" s="49"/>
      <c r="G23" s="50"/>
      <c r="H23" s="57"/>
      <c r="I23" s="58"/>
      <c r="J23" s="17">
        <f>SUM(J24)</f>
        <v>0.15</v>
      </c>
      <c r="K23" s="30"/>
      <c r="L23" s="16"/>
      <c r="M23" s="16"/>
      <c r="N23" s="16"/>
      <c r="O23" s="16"/>
      <c r="P23" s="17"/>
      <c r="Q23" s="17"/>
      <c r="R23" s="16"/>
      <c r="S23" s="17"/>
      <c r="T23" s="17"/>
      <c r="U23" s="16"/>
      <c r="V23" s="17"/>
      <c r="W23" s="17"/>
      <c r="X23" s="5"/>
    </row>
    <row r="24" spans="1:24" ht="39.75" customHeight="1">
      <c r="A24" s="80" t="s">
        <v>168</v>
      </c>
      <c r="B24" s="88"/>
      <c r="C24" s="60" t="s">
        <v>169</v>
      </c>
      <c r="D24" s="49"/>
      <c r="E24" s="49"/>
      <c r="F24" s="49"/>
      <c r="G24" s="50"/>
      <c r="H24" s="57"/>
      <c r="I24" s="58"/>
      <c r="J24" s="17">
        <v>0.15</v>
      </c>
      <c r="K24" s="29"/>
      <c r="L24" s="16"/>
      <c r="M24" s="16"/>
      <c r="N24" s="16"/>
      <c r="O24" s="18"/>
      <c r="P24" s="17"/>
      <c r="Q24" s="17"/>
      <c r="R24" s="18"/>
      <c r="S24" s="17"/>
      <c r="T24" s="17"/>
      <c r="U24" s="18"/>
      <c r="V24" s="17"/>
      <c r="W24" s="17"/>
      <c r="X24" s="5"/>
    </row>
    <row r="25" spans="1:24" ht="41.25" customHeight="1">
      <c r="A25" s="116" t="s">
        <v>32</v>
      </c>
      <c r="B25" s="117"/>
      <c r="C25" s="60" t="s">
        <v>33</v>
      </c>
      <c r="D25" s="61"/>
      <c r="E25" s="61"/>
      <c r="F25" s="61"/>
      <c r="G25" s="62"/>
      <c r="H25" s="57">
        <f>SUM(H26:I31)</f>
        <v>5130000</v>
      </c>
      <c r="I25" s="89"/>
      <c r="J25" s="16">
        <f>SUM(J26:J31)</f>
        <v>5477117.29</v>
      </c>
      <c r="K25" s="24">
        <f aca="true" t="shared" si="11" ref="K25:K41">SUM(J25/H25*100)</f>
        <v>106.76641890838208</v>
      </c>
      <c r="L25" s="16">
        <f>SUM(L27:L31)</f>
        <v>4000000</v>
      </c>
      <c r="M25" s="16">
        <f>SUM(M27:M31)</f>
        <v>5150100</v>
      </c>
      <c r="N25" s="16">
        <f>SUM(M25/L25*100)</f>
        <v>128.7525</v>
      </c>
      <c r="O25" s="16">
        <f aca="true" t="shared" si="12" ref="O25:U25">SUM(O27:O31)</f>
        <v>5080000</v>
      </c>
      <c r="P25" s="17">
        <f t="shared" si="9"/>
        <v>-397117.29000000004</v>
      </c>
      <c r="Q25" s="17">
        <f t="shared" si="4"/>
        <v>-70100</v>
      </c>
      <c r="R25" s="16">
        <f t="shared" si="12"/>
        <v>5075000</v>
      </c>
      <c r="S25" s="17">
        <f t="shared" si="5"/>
        <v>-402117.29000000004</v>
      </c>
      <c r="T25" s="17">
        <f t="shared" si="6"/>
        <v>-75100</v>
      </c>
      <c r="U25" s="16">
        <f t="shared" si="12"/>
        <v>5075000</v>
      </c>
      <c r="V25" s="17">
        <f t="shared" si="7"/>
        <v>-402117.29000000004</v>
      </c>
      <c r="W25" s="17">
        <f t="shared" si="8"/>
        <v>-75100</v>
      </c>
      <c r="X25" s="5"/>
    </row>
    <row r="26" spans="1:24" ht="43.5" customHeight="1" hidden="1">
      <c r="A26" s="136" t="s">
        <v>89</v>
      </c>
      <c r="B26" s="137"/>
      <c r="C26" s="67" t="s">
        <v>90</v>
      </c>
      <c r="D26" s="82"/>
      <c r="E26" s="82"/>
      <c r="F26" s="82"/>
      <c r="G26" s="83"/>
      <c r="H26" s="138">
        <v>0</v>
      </c>
      <c r="I26" s="139"/>
      <c r="J26" s="30">
        <v>0</v>
      </c>
      <c r="K26" s="24" t="e">
        <f t="shared" si="11"/>
        <v>#DIV/0!</v>
      </c>
      <c r="L26" s="16"/>
      <c r="M26" s="18"/>
      <c r="N26" s="18"/>
      <c r="O26" s="18"/>
      <c r="P26" s="17">
        <f t="shared" si="9"/>
        <v>0</v>
      </c>
      <c r="Q26" s="17">
        <f t="shared" si="4"/>
        <v>0</v>
      </c>
      <c r="R26" s="18"/>
      <c r="S26" s="17">
        <f t="shared" si="5"/>
        <v>0</v>
      </c>
      <c r="T26" s="17">
        <f t="shared" si="6"/>
        <v>0</v>
      </c>
      <c r="U26" s="18"/>
      <c r="V26" s="17">
        <f t="shared" si="7"/>
        <v>0</v>
      </c>
      <c r="W26" s="17">
        <f t="shared" si="8"/>
        <v>0</v>
      </c>
      <c r="X26" s="5"/>
    </row>
    <row r="27" spans="1:24" ht="65.25" customHeight="1">
      <c r="A27" s="80" t="s">
        <v>104</v>
      </c>
      <c r="B27" s="81"/>
      <c r="C27" s="67" t="s">
        <v>105</v>
      </c>
      <c r="D27" s="82"/>
      <c r="E27" s="82"/>
      <c r="F27" s="82"/>
      <c r="G27" s="83"/>
      <c r="H27" s="57"/>
      <c r="I27" s="89"/>
      <c r="J27" s="16"/>
      <c r="K27" s="24"/>
      <c r="L27" s="16"/>
      <c r="M27" s="16"/>
      <c r="N27" s="16"/>
      <c r="O27" s="16">
        <v>0</v>
      </c>
      <c r="P27" s="17">
        <f t="shared" si="9"/>
        <v>0</v>
      </c>
      <c r="Q27" s="17">
        <f t="shared" si="4"/>
        <v>0</v>
      </c>
      <c r="R27" s="16"/>
      <c r="S27" s="17">
        <f t="shared" si="5"/>
        <v>0</v>
      </c>
      <c r="T27" s="17">
        <f t="shared" si="6"/>
        <v>0</v>
      </c>
      <c r="U27" s="16"/>
      <c r="V27" s="17">
        <f t="shared" si="7"/>
        <v>0</v>
      </c>
      <c r="W27" s="17">
        <f t="shared" si="8"/>
        <v>0</v>
      </c>
      <c r="X27" s="5"/>
    </row>
    <row r="28" spans="1:24" ht="78" customHeight="1">
      <c r="A28" s="116" t="s">
        <v>34</v>
      </c>
      <c r="B28" s="117"/>
      <c r="C28" s="67" t="s">
        <v>35</v>
      </c>
      <c r="D28" s="82"/>
      <c r="E28" s="82"/>
      <c r="F28" s="82"/>
      <c r="G28" s="83"/>
      <c r="H28" s="57">
        <v>4780000</v>
      </c>
      <c r="I28" s="89"/>
      <c r="J28" s="16">
        <v>5119506.47</v>
      </c>
      <c r="K28" s="24">
        <f t="shared" si="11"/>
        <v>107.10264581589956</v>
      </c>
      <c r="L28" s="16">
        <v>3670000</v>
      </c>
      <c r="M28" s="16">
        <v>4800000</v>
      </c>
      <c r="N28" s="16">
        <f>SUM(M28/L28*100)</f>
        <v>130.79019073569484</v>
      </c>
      <c r="O28" s="16">
        <v>4700000</v>
      </c>
      <c r="P28" s="17">
        <f t="shared" si="9"/>
        <v>-419506.46999999974</v>
      </c>
      <c r="Q28" s="17">
        <f t="shared" si="4"/>
        <v>-100000</v>
      </c>
      <c r="R28" s="16">
        <v>4700000</v>
      </c>
      <c r="S28" s="17">
        <f t="shared" si="5"/>
        <v>-419506.46999999974</v>
      </c>
      <c r="T28" s="17">
        <f t="shared" si="6"/>
        <v>-100000</v>
      </c>
      <c r="U28" s="16">
        <v>4700000</v>
      </c>
      <c r="V28" s="17">
        <f t="shared" si="7"/>
        <v>-419506.46999999974</v>
      </c>
      <c r="W28" s="17">
        <f t="shared" si="8"/>
        <v>-100000</v>
      </c>
      <c r="X28" s="5"/>
    </row>
    <row r="29" spans="1:24" ht="23.25" customHeight="1" hidden="1">
      <c r="A29" s="74" t="s">
        <v>36</v>
      </c>
      <c r="B29" s="75"/>
      <c r="C29" s="67" t="s">
        <v>37</v>
      </c>
      <c r="D29" s="82"/>
      <c r="E29" s="82"/>
      <c r="F29" s="82"/>
      <c r="G29" s="83"/>
      <c r="H29" s="46">
        <v>0</v>
      </c>
      <c r="I29" s="98"/>
      <c r="J29" s="29">
        <v>0</v>
      </c>
      <c r="K29" s="26" t="e">
        <f t="shared" si="11"/>
        <v>#DIV/0!</v>
      </c>
      <c r="L29" s="16"/>
      <c r="M29" s="18"/>
      <c r="N29" s="18"/>
      <c r="O29" s="18"/>
      <c r="P29" s="17">
        <f t="shared" si="9"/>
        <v>0</v>
      </c>
      <c r="Q29" s="17">
        <f t="shared" si="4"/>
        <v>0</v>
      </c>
      <c r="R29" s="18"/>
      <c r="S29" s="17">
        <f t="shared" si="5"/>
        <v>0</v>
      </c>
      <c r="T29" s="17">
        <f t="shared" si="6"/>
        <v>0</v>
      </c>
      <c r="U29" s="18"/>
      <c r="V29" s="17">
        <f t="shared" si="7"/>
        <v>0</v>
      </c>
      <c r="W29" s="17">
        <f t="shared" si="8"/>
        <v>0</v>
      </c>
      <c r="X29" s="5"/>
    </row>
    <row r="30" spans="1:24" ht="38.25" customHeight="1">
      <c r="A30" s="74" t="s">
        <v>177</v>
      </c>
      <c r="B30" s="158"/>
      <c r="C30" s="67" t="s">
        <v>178</v>
      </c>
      <c r="D30" s="49"/>
      <c r="E30" s="49"/>
      <c r="F30" s="49"/>
      <c r="G30" s="50"/>
      <c r="H30" s="46"/>
      <c r="I30" s="47"/>
      <c r="J30" s="29"/>
      <c r="K30" s="26"/>
      <c r="L30" s="16"/>
      <c r="M30" s="18">
        <v>100</v>
      </c>
      <c r="N30" s="16"/>
      <c r="O30" s="18"/>
      <c r="P30" s="17"/>
      <c r="Q30" s="17"/>
      <c r="R30" s="18"/>
      <c r="S30" s="17"/>
      <c r="T30" s="17"/>
      <c r="U30" s="18"/>
      <c r="V30" s="17"/>
      <c r="W30" s="17"/>
      <c r="X30" s="5"/>
    </row>
    <row r="31" spans="1:24" ht="75.75" customHeight="1">
      <c r="A31" s="116" t="s">
        <v>81</v>
      </c>
      <c r="B31" s="117"/>
      <c r="C31" s="67" t="s">
        <v>85</v>
      </c>
      <c r="D31" s="82"/>
      <c r="E31" s="82"/>
      <c r="F31" s="82"/>
      <c r="G31" s="83"/>
      <c r="H31" s="57">
        <v>350000</v>
      </c>
      <c r="I31" s="89"/>
      <c r="J31" s="16">
        <v>357610.82</v>
      </c>
      <c r="K31" s="24">
        <f t="shared" si="11"/>
        <v>102.17452</v>
      </c>
      <c r="L31" s="16">
        <v>330000</v>
      </c>
      <c r="M31" s="16">
        <v>350000</v>
      </c>
      <c r="N31" s="16">
        <f>SUM(M31/L31*100)</f>
        <v>106.06060606060606</v>
      </c>
      <c r="O31" s="16">
        <v>380000</v>
      </c>
      <c r="P31" s="17">
        <f t="shared" si="9"/>
        <v>22389.179999999993</v>
      </c>
      <c r="Q31" s="17">
        <f t="shared" si="4"/>
        <v>30000</v>
      </c>
      <c r="R31" s="16">
        <v>375000</v>
      </c>
      <c r="S31" s="17">
        <f t="shared" si="5"/>
        <v>17389.179999999993</v>
      </c>
      <c r="T31" s="17">
        <f t="shared" si="6"/>
        <v>25000</v>
      </c>
      <c r="U31" s="16">
        <v>375000</v>
      </c>
      <c r="V31" s="17">
        <f t="shared" si="7"/>
        <v>17389.179999999993</v>
      </c>
      <c r="W31" s="17">
        <f t="shared" si="8"/>
        <v>25000</v>
      </c>
      <c r="X31" s="5"/>
    </row>
    <row r="32" spans="1:24" ht="24.75" customHeight="1">
      <c r="A32" s="74" t="s">
        <v>38</v>
      </c>
      <c r="B32" s="75"/>
      <c r="C32" s="60" t="s">
        <v>39</v>
      </c>
      <c r="D32" s="61"/>
      <c r="E32" s="61"/>
      <c r="F32" s="61"/>
      <c r="G32" s="62"/>
      <c r="H32" s="57">
        <f>SUM(H33)</f>
        <v>40300</v>
      </c>
      <c r="I32" s="89"/>
      <c r="J32" s="16">
        <f>SUM(J33)</f>
        <v>38631.57</v>
      </c>
      <c r="K32" s="24">
        <f t="shared" si="11"/>
        <v>95.85997518610422</v>
      </c>
      <c r="L32" s="16">
        <f>SUM(L33)</f>
        <v>1500000</v>
      </c>
      <c r="M32" s="16">
        <f>SUM(M33)</f>
        <v>1443610</v>
      </c>
      <c r="N32" s="16">
        <f>SUM(M32/L32*100)</f>
        <v>96.24066666666667</v>
      </c>
      <c r="O32" s="16">
        <f>SUM(O33)</f>
        <v>1470000</v>
      </c>
      <c r="P32" s="17">
        <f t="shared" si="9"/>
        <v>1431368.43</v>
      </c>
      <c r="Q32" s="17">
        <f t="shared" si="4"/>
        <v>26390</v>
      </c>
      <c r="R32" s="16">
        <f>SUM(R33)</f>
        <v>1470000</v>
      </c>
      <c r="S32" s="17">
        <f t="shared" si="5"/>
        <v>1431368.43</v>
      </c>
      <c r="T32" s="17">
        <f t="shared" si="6"/>
        <v>26390</v>
      </c>
      <c r="U32" s="16">
        <f>SUM(U33)</f>
        <v>1470000</v>
      </c>
      <c r="V32" s="17">
        <f t="shared" si="7"/>
        <v>1431368.43</v>
      </c>
      <c r="W32" s="17">
        <f t="shared" si="8"/>
        <v>26390</v>
      </c>
      <c r="X32" s="5"/>
    </row>
    <row r="33" spans="1:24" ht="12.75" customHeight="1">
      <c r="A33" s="116" t="s">
        <v>40</v>
      </c>
      <c r="B33" s="117"/>
      <c r="C33" s="67" t="s">
        <v>0</v>
      </c>
      <c r="D33" s="82"/>
      <c r="E33" s="82"/>
      <c r="F33" s="82"/>
      <c r="G33" s="83"/>
      <c r="H33" s="57">
        <v>40300</v>
      </c>
      <c r="I33" s="89"/>
      <c r="J33" s="16">
        <v>38631.57</v>
      </c>
      <c r="K33" s="24">
        <f t="shared" si="11"/>
        <v>95.85997518610422</v>
      </c>
      <c r="L33" s="16">
        <v>1500000</v>
      </c>
      <c r="M33" s="16">
        <v>1443610</v>
      </c>
      <c r="N33" s="16">
        <f>SUM(M33/L33*100)</f>
        <v>96.24066666666667</v>
      </c>
      <c r="O33" s="16">
        <v>1470000</v>
      </c>
      <c r="P33" s="17">
        <f t="shared" si="9"/>
        <v>1431368.43</v>
      </c>
      <c r="Q33" s="17">
        <f t="shared" si="4"/>
        <v>26390</v>
      </c>
      <c r="R33" s="16">
        <v>1470000</v>
      </c>
      <c r="S33" s="17">
        <f t="shared" si="5"/>
        <v>1431368.43</v>
      </c>
      <c r="T33" s="17">
        <f t="shared" si="6"/>
        <v>26390</v>
      </c>
      <c r="U33" s="16">
        <v>1470000</v>
      </c>
      <c r="V33" s="17">
        <f t="shared" si="7"/>
        <v>1431368.43</v>
      </c>
      <c r="W33" s="17">
        <f t="shared" si="8"/>
        <v>26390</v>
      </c>
      <c r="X33" s="5"/>
    </row>
    <row r="34" spans="1:24" ht="27" customHeight="1">
      <c r="A34" s="80" t="s">
        <v>56</v>
      </c>
      <c r="B34" s="81"/>
      <c r="C34" s="60" t="s">
        <v>57</v>
      </c>
      <c r="D34" s="61"/>
      <c r="E34" s="61"/>
      <c r="F34" s="61"/>
      <c r="G34" s="62"/>
      <c r="H34" s="57">
        <f>SUM(H35:I36)</f>
        <v>38059</v>
      </c>
      <c r="I34" s="89"/>
      <c r="J34" s="18">
        <f>SUM(J35:J36)</f>
        <v>38059</v>
      </c>
      <c r="K34" s="24">
        <f t="shared" si="11"/>
        <v>100</v>
      </c>
      <c r="L34" s="16">
        <f>SUM(L35)</f>
        <v>15000</v>
      </c>
      <c r="M34" s="16">
        <f>SUM(M35:M36)</f>
        <v>15000</v>
      </c>
      <c r="N34" s="16">
        <f>SUM(M34/L34*100)</f>
        <v>100</v>
      </c>
      <c r="O34" s="16">
        <f>SUM(O35:O36)</f>
        <v>15000</v>
      </c>
      <c r="P34" s="17">
        <f t="shared" si="9"/>
        <v>-23059</v>
      </c>
      <c r="Q34" s="17">
        <f t="shared" si="4"/>
        <v>0</v>
      </c>
      <c r="R34" s="16">
        <f>SUM(R35:R36)</f>
        <v>15000</v>
      </c>
      <c r="S34" s="17">
        <f t="shared" si="5"/>
        <v>-23059</v>
      </c>
      <c r="T34" s="17">
        <f t="shared" si="6"/>
        <v>0</v>
      </c>
      <c r="U34" s="16">
        <f>SUM(U35:U36)</f>
        <v>15000</v>
      </c>
      <c r="V34" s="17">
        <f t="shared" si="7"/>
        <v>-23059</v>
      </c>
      <c r="W34" s="17">
        <f t="shared" si="8"/>
        <v>0</v>
      </c>
      <c r="X34" s="5"/>
    </row>
    <row r="35" spans="1:24" ht="12.75" customHeight="1">
      <c r="A35" s="80" t="s">
        <v>58</v>
      </c>
      <c r="B35" s="81"/>
      <c r="C35" s="67" t="s">
        <v>59</v>
      </c>
      <c r="D35" s="82"/>
      <c r="E35" s="82"/>
      <c r="F35" s="82"/>
      <c r="G35" s="83"/>
      <c r="H35" s="57">
        <v>4750</v>
      </c>
      <c r="I35" s="89"/>
      <c r="J35" s="16">
        <v>4750</v>
      </c>
      <c r="K35" s="24">
        <f t="shared" si="11"/>
        <v>100</v>
      </c>
      <c r="L35" s="16">
        <v>15000</v>
      </c>
      <c r="M35" s="16">
        <v>15000</v>
      </c>
      <c r="N35" s="16">
        <f>SUM(M35/L35*100)</f>
        <v>100</v>
      </c>
      <c r="O35" s="16">
        <v>15000</v>
      </c>
      <c r="P35" s="17">
        <f t="shared" si="9"/>
        <v>10250</v>
      </c>
      <c r="Q35" s="17">
        <f t="shared" si="4"/>
        <v>0</v>
      </c>
      <c r="R35" s="16">
        <v>15000</v>
      </c>
      <c r="S35" s="17">
        <f t="shared" si="5"/>
        <v>10250</v>
      </c>
      <c r="T35" s="17">
        <f t="shared" si="6"/>
        <v>0</v>
      </c>
      <c r="U35" s="16">
        <v>15000</v>
      </c>
      <c r="V35" s="17">
        <f t="shared" si="7"/>
        <v>10250</v>
      </c>
      <c r="W35" s="17">
        <f t="shared" si="8"/>
        <v>0</v>
      </c>
      <c r="X35" s="5"/>
    </row>
    <row r="36" spans="1:24" ht="12.75" customHeight="1">
      <c r="A36" s="136" t="s">
        <v>116</v>
      </c>
      <c r="B36" s="137"/>
      <c r="C36" s="67" t="s">
        <v>117</v>
      </c>
      <c r="D36" s="82"/>
      <c r="E36" s="82"/>
      <c r="F36" s="82"/>
      <c r="G36" s="83"/>
      <c r="H36" s="24"/>
      <c r="I36" s="25">
        <v>33309</v>
      </c>
      <c r="J36" s="16">
        <v>33309</v>
      </c>
      <c r="K36" s="24">
        <v>0</v>
      </c>
      <c r="L36" s="16">
        <v>0</v>
      </c>
      <c r="M36" s="16"/>
      <c r="N36" s="16">
        <v>0</v>
      </c>
      <c r="O36" s="16">
        <v>0</v>
      </c>
      <c r="P36" s="17">
        <f t="shared" si="9"/>
        <v>-33309</v>
      </c>
      <c r="Q36" s="17">
        <f t="shared" si="4"/>
        <v>0</v>
      </c>
      <c r="R36" s="16">
        <v>0</v>
      </c>
      <c r="S36" s="17">
        <f t="shared" si="5"/>
        <v>-33309</v>
      </c>
      <c r="T36" s="17">
        <f t="shared" si="6"/>
        <v>0</v>
      </c>
      <c r="U36" s="16">
        <v>0</v>
      </c>
      <c r="V36" s="17">
        <f t="shared" si="7"/>
        <v>-33309</v>
      </c>
      <c r="W36" s="17">
        <f t="shared" si="8"/>
        <v>0</v>
      </c>
      <c r="X36" s="5"/>
    </row>
    <row r="37" spans="1:24" ht="25.5" customHeight="1">
      <c r="A37" s="116" t="s">
        <v>41</v>
      </c>
      <c r="B37" s="117"/>
      <c r="C37" s="60" t="s">
        <v>42</v>
      </c>
      <c r="D37" s="61"/>
      <c r="E37" s="61"/>
      <c r="F37" s="61"/>
      <c r="G37" s="62"/>
      <c r="H37" s="57">
        <f>SUM(H38:I40)</f>
        <v>2001000</v>
      </c>
      <c r="I37" s="89"/>
      <c r="J37" s="16">
        <f>SUM(J38:J40)</f>
        <v>2000381.91</v>
      </c>
      <c r="K37" s="24">
        <f t="shared" si="11"/>
        <v>99.96911094452773</v>
      </c>
      <c r="L37" s="16">
        <f>SUM(L39:L40)</f>
        <v>3600000</v>
      </c>
      <c r="M37" s="16">
        <f>SUM(M39:M40)</f>
        <v>800000</v>
      </c>
      <c r="N37" s="16">
        <f>SUM(M37/L37*100)</f>
        <v>22.22222222222222</v>
      </c>
      <c r="O37" s="16">
        <f>SUM(O39:O40)</f>
        <v>5200000</v>
      </c>
      <c r="P37" s="17">
        <f t="shared" si="9"/>
        <v>3199618.09</v>
      </c>
      <c r="Q37" s="17">
        <f t="shared" si="4"/>
        <v>4400000</v>
      </c>
      <c r="R37" s="16">
        <f>SUM(R39:R40)</f>
        <v>5200000</v>
      </c>
      <c r="S37" s="17">
        <f t="shared" si="5"/>
        <v>3199618.09</v>
      </c>
      <c r="T37" s="17">
        <f t="shared" si="6"/>
        <v>4400000</v>
      </c>
      <c r="U37" s="16">
        <f>SUM(U39:U40)</f>
        <v>5200000</v>
      </c>
      <c r="V37" s="17">
        <f t="shared" si="7"/>
        <v>3199618.09</v>
      </c>
      <c r="W37" s="17">
        <f t="shared" si="8"/>
        <v>4400000</v>
      </c>
      <c r="X37" s="5"/>
    </row>
    <row r="38" spans="1:24" ht="65.25" customHeight="1" hidden="1">
      <c r="A38" s="80" t="s">
        <v>43</v>
      </c>
      <c r="B38" s="81"/>
      <c r="C38" s="67" t="s">
        <v>86</v>
      </c>
      <c r="D38" s="82"/>
      <c r="E38" s="82"/>
      <c r="F38" s="82"/>
      <c r="G38" s="83"/>
      <c r="H38" s="57">
        <v>0</v>
      </c>
      <c r="I38" s="89"/>
      <c r="J38" s="16">
        <v>0</v>
      </c>
      <c r="K38" s="24" t="e">
        <f t="shared" si="11"/>
        <v>#DIV/0!</v>
      </c>
      <c r="L38" s="16"/>
      <c r="M38" s="18"/>
      <c r="N38" s="18"/>
      <c r="O38" s="18"/>
      <c r="P38" s="17">
        <f t="shared" si="9"/>
        <v>0</v>
      </c>
      <c r="Q38" s="17">
        <f t="shared" si="4"/>
        <v>0</v>
      </c>
      <c r="R38" s="18"/>
      <c r="S38" s="17">
        <f t="shared" si="5"/>
        <v>0</v>
      </c>
      <c r="T38" s="17">
        <f t="shared" si="6"/>
        <v>0</v>
      </c>
      <c r="U38" s="18"/>
      <c r="V38" s="17">
        <f t="shared" si="7"/>
        <v>0</v>
      </c>
      <c r="W38" s="17">
        <f t="shared" si="8"/>
        <v>0</v>
      </c>
      <c r="X38" s="5"/>
    </row>
    <row r="39" spans="1:24" ht="83.25" customHeight="1">
      <c r="A39" s="80" t="s">
        <v>43</v>
      </c>
      <c r="B39" s="88"/>
      <c r="C39" s="67" t="s">
        <v>86</v>
      </c>
      <c r="D39" s="49"/>
      <c r="E39" s="49"/>
      <c r="F39" s="49"/>
      <c r="G39" s="50"/>
      <c r="H39" s="24"/>
      <c r="I39" s="25">
        <v>0</v>
      </c>
      <c r="J39" s="16">
        <v>0</v>
      </c>
      <c r="K39" s="24"/>
      <c r="L39" s="16">
        <v>3000000</v>
      </c>
      <c r="M39" s="16">
        <v>200000</v>
      </c>
      <c r="N39" s="16">
        <f>SUM(M39/L39*100)</f>
        <v>6.666666666666667</v>
      </c>
      <c r="O39" s="16">
        <v>5000000</v>
      </c>
      <c r="P39" s="17">
        <f t="shared" si="9"/>
        <v>5000000</v>
      </c>
      <c r="Q39" s="17">
        <f t="shared" si="4"/>
        <v>4800000</v>
      </c>
      <c r="R39" s="16">
        <v>5000000</v>
      </c>
      <c r="S39" s="17">
        <f t="shared" si="5"/>
        <v>5000000</v>
      </c>
      <c r="T39" s="17">
        <f t="shared" si="6"/>
        <v>4800000</v>
      </c>
      <c r="U39" s="16">
        <v>5000000</v>
      </c>
      <c r="V39" s="17">
        <f t="shared" si="7"/>
        <v>5000000</v>
      </c>
      <c r="W39" s="17">
        <f t="shared" si="8"/>
        <v>4800000</v>
      </c>
      <c r="X39" s="5"/>
    </row>
    <row r="40" spans="1:24" ht="48.75" customHeight="1">
      <c r="A40" s="80" t="s">
        <v>44</v>
      </c>
      <c r="B40" s="81"/>
      <c r="C40" s="67" t="s">
        <v>45</v>
      </c>
      <c r="D40" s="82"/>
      <c r="E40" s="82"/>
      <c r="F40" s="82"/>
      <c r="G40" s="83"/>
      <c r="H40" s="57">
        <v>2001000</v>
      </c>
      <c r="I40" s="89"/>
      <c r="J40" s="16">
        <v>2000381.91</v>
      </c>
      <c r="K40" s="24">
        <f t="shared" si="11"/>
        <v>99.96911094452773</v>
      </c>
      <c r="L40" s="16">
        <v>600000</v>
      </c>
      <c r="M40" s="16">
        <v>600000</v>
      </c>
      <c r="N40" s="16">
        <f>SUM(M40/L40*100)</f>
        <v>100</v>
      </c>
      <c r="O40" s="16">
        <v>200000</v>
      </c>
      <c r="P40" s="17">
        <f t="shared" si="9"/>
        <v>-1800381.91</v>
      </c>
      <c r="Q40" s="17">
        <f t="shared" si="4"/>
        <v>-400000</v>
      </c>
      <c r="R40" s="16">
        <v>200000</v>
      </c>
      <c r="S40" s="17">
        <f t="shared" si="5"/>
        <v>-1800381.91</v>
      </c>
      <c r="T40" s="17">
        <f t="shared" si="6"/>
        <v>-400000</v>
      </c>
      <c r="U40" s="16">
        <v>200000</v>
      </c>
      <c r="V40" s="17">
        <f t="shared" si="7"/>
        <v>-1800381.91</v>
      </c>
      <c r="W40" s="17">
        <f t="shared" si="8"/>
        <v>-400000</v>
      </c>
      <c r="X40" s="5"/>
    </row>
    <row r="41" spans="1:24" ht="21.75" customHeight="1">
      <c r="A41" s="80" t="s">
        <v>46</v>
      </c>
      <c r="B41" s="81"/>
      <c r="C41" s="60" t="s">
        <v>47</v>
      </c>
      <c r="D41" s="61"/>
      <c r="E41" s="61"/>
      <c r="F41" s="61"/>
      <c r="G41" s="62"/>
      <c r="H41" s="57">
        <v>603000</v>
      </c>
      <c r="I41" s="89"/>
      <c r="J41" s="16">
        <v>759262.05</v>
      </c>
      <c r="K41" s="24">
        <f t="shared" si="11"/>
        <v>125.91410447761196</v>
      </c>
      <c r="L41" s="16">
        <v>344000</v>
      </c>
      <c r="M41" s="16">
        <v>744274</v>
      </c>
      <c r="N41" s="16">
        <f>SUM(M41/L41*100)</f>
        <v>216.35872093023255</v>
      </c>
      <c r="O41" s="16">
        <v>429000</v>
      </c>
      <c r="P41" s="17">
        <f>SUM(O41-J41)</f>
        <v>-330262.05000000005</v>
      </c>
      <c r="Q41" s="17">
        <f t="shared" si="4"/>
        <v>-315274</v>
      </c>
      <c r="R41" s="16">
        <v>430500</v>
      </c>
      <c r="S41" s="17">
        <f t="shared" si="5"/>
        <v>-328762.05000000005</v>
      </c>
      <c r="T41" s="17">
        <f t="shared" si="6"/>
        <v>-313774</v>
      </c>
      <c r="U41" s="16">
        <v>432000</v>
      </c>
      <c r="V41" s="17">
        <f t="shared" si="7"/>
        <v>-327262.05000000005</v>
      </c>
      <c r="W41" s="17">
        <f t="shared" si="8"/>
        <v>-312274</v>
      </c>
      <c r="X41" s="5"/>
    </row>
    <row r="42" spans="1:24" ht="15" customHeight="1" hidden="1">
      <c r="A42" s="6" t="s">
        <v>76</v>
      </c>
      <c r="B42" s="7"/>
      <c r="C42" s="60" t="s">
        <v>77</v>
      </c>
      <c r="D42" s="61"/>
      <c r="E42" s="61"/>
      <c r="F42" s="61"/>
      <c r="G42" s="62"/>
      <c r="H42" s="138">
        <f>SUM(H43:I44)</f>
        <v>0</v>
      </c>
      <c r="I42" s="139"/>
      <c r="J42" s="16">
        <f>SUM(J43:J44)</f>
        <v>0</v>
      </c>
      <c r="K42" s="24">
        <v>0</v>
      </c>
      <c r="L42" s="16"/>
      <c r="M42" s="18"/>
      <c r="N42" s="18"/>
      <c r="O42" s="18"/>
      <c r="P42" s="17">
        <f t="shared" si="9"/>
        <v>0</v>
      </c>
      <c r="Q42" s="17">
        <f t="shared" si="4"/>
        <v>0</v>
      </c>
      <c r="R42" s="18"/>
      <c r="S42" s="17">
        <f t="shared" si="5"/>
        <v>0</v>
      </c>
      <c r="T42" s="17">
        <f t="shared" si="6"/>
        <v>0</v>
      </c>
      <c r="U42" s="18"/>
      <c r="V42" s="17">
        <f t="shared" si="7"/>
        <v>0</v>
      </c>
      <c r="W42" s="17">
        <f t="shared" si="8"/>
        <v>0</v>
      </c>
      <c r="X42" s="5"/>
    </row>
    <row r="43" spans="1:24" ht="14.25" customHeight="1" hidden="1">
      <c r="A43" s="51" t="s">
        <v>87</v>
      </c>
      <c r="B43" s="52"/>
      <c r="C43" s="60" t="s">
        <v>88</v>
      </c>
      <c r="D43" s="61"/>
      <c r="E43" s="61"/>
      <c r="F43" s="61"/>
      <c r="G43" s="62"/>
      <c r="H43" s="138">
        <v>0</v>
      </c>
      <c r="I43" s="139"/>
      <c r="J43" s="16">
        <v>0</v>
      </c>
      <c r="K43" s="24">
        <v>0</v>
      </c>
      <c r="L43" s="16"/>
      <c r="M43" s="18"/>
      <c r="N43" s="18"/>
      <c r="O43" s="18"/>
      <c r="P43" s="17">
        <f t="shared" si="9"/>
        <v>0</v>
      </c>
      <c r="Q43" s="17">
        <f t="shared" si="4"/>
        <v>0</v>
      </c>
      <c r="R43" s="18"/>
      <c r="S43" s="17">
        <f t="shared" si="5"/>
        <v>0</v>
      </c>
      <c r="T43" s="17">
        <f t="shared" si="6"/>
        <v>0</v>
      </c>
      <c r="U43" s="18"/>
      <c r="V43" s="17">
        <f t="shared" si="7"/>
        <v>0</v>
      </c>
      <c r="W43" s="17">
        <f t="shared" si="8"/>
        <v>0</v>
      </c>
      <c r="X43" s="5"/>
    </row>
    <row r="44" spans="1:24" ht="14.25" customHeight="1" hidden="1">
      <c r="A44" s="74" t="s">
        <v>78</v>
      </c>
      <c r="B44" s="75"/>
      <c r="C44" s="67" t="s">
        <v>79</v>
      </c>
      <c r="D44" s="82"/>
      <c r="E44" s="82"/>
      <c r="F44" s="82"/>
      <c r="G44" s="83"/>
      <c r="H44" s="57">
        <v>0</v>
      </c>
      <c r="I44" s="89"/>
      <c r="J44" s="30">
        <v>0</v>
      </c>
      <c r="K44" s="29">
        <v>0</v>
      </c>
      <c r="L44" s="16"/>
      <c r="M44" s="18"/>
      <c r="N44" s="18"/>
      <c r="O44" s="18"/>
      <c r="P44" s="17">
        <f t="shared" si="9"/>
        <v>0</v>
      </c>
      <c r="Q44" s="17">
        <f t="shared" si="4"/>
        <v>0</v>
      </c>
      <c r="R44" s="18"/>
      <c r="S44" s="17">
        <f t="shared" si="5"/>
        <v>0</v>
      </c>
      <c r="T44" s="17">
        <f t="shared" si="6"/>
        <v>0</v>
      </c>
      <c r="U44" s="18"/>
      <c r="V44" s="17">
        <f t="shared" si="7"/>
        <v>0</v>
      </c>
      <c r="W44" s="17">
        <f t="shared" si="8"/>
        <v>0</v>
      </c>
      <c r="X44" s="5"/>
    </row>
    <row r="45" spans="1:24" ht="15.75" customHeight="1">
      <c r="A45" s="74" t="s">
        <v>48</v>
      </c>
      <c r="B45" s="75"/>
      <c r="C45" s="102" t="s">
        <v>49</v>
      </c>
      <c r="D45" s="103"/>
      <c r="E45" s="103"/>
      <c r="F45" s="103"/>
      <c r="G45" s="104"/>
      <c r="H45" s="90">
        <f>SUM(H47+H51+H58+H72+H83+H103+H106)</f>
        <v>403877701.4</v>
      </c>
      <c r="I45" s="91"/>
      <c r="J45" s="14">
        <f>SUM(J47+J51+J58+J72+J83+J106+J111+J113)</f>
        <v>381040153.22</v>
      </c>
      <c r="K45" s="31">
        <f aca="true" t="shared" si="13" ref="K45:K51">SUM(J45/H45*100)</f>
        <v>94.34542979202962</v>
      </c>
      <c r="L45" s="14">
        <f>SUM(L47+L51+L58+L83+L72+L106)</f>
        <v>364698089.16</v>
      </c>
      <c r="M45" s="14">
        <f>SUM(M47+M51+M58+M72+M83+M106)</f>
        <v>364250224.64</v>
      </c>
      <c r="N45" s="14">
        <f>SUM(M45/L45*100)</f>
        <v>99.87719581393158</v>
      </c>
      <c r="O45" s="14">
        <f>SUM(O57+O79+O58+O83+O103+O74+O76+O78+O80+O75+O82+O105+O106)</f>
        <v>329448282.98</v>
      </c>
      <c r="P45" s="15">
        <f t="shared" si="9"/>
        <v>-51591870.24000001</v>
      </c>
      <c r="Q45" s="15">
        <f t="shared" si="4"/>
        <v>-34801941.65999997</v>
      </c>
      <c r="R45" s="14">
        <f>SUM(R51+R83+R103+R74+R76+R78+R80+R75+R82++R105+R106)</f>
        <v>317793791.41999996</v>
      </c>
      <c r="S45" s="15">
        <f t="shared" si="5"/>
        <v>-63246361.80000007</v>
      </c>
      <c r="T45" s="15">
        <f t="shared" si="6"/>
        <v>-46456433.22000003</v>
      </c>
      <c r="U45" s="14">
        <f>SUM(U51+U83+U103+U74+U76+U78+U80+U82+U75+U105+U106)</f>
        <v>340970914.17</v>
      </c>
      <c r="V45" s="15">
        <f t="shared" si="7"/>
        <v>-40069239.05000001</v>
      </c>
      <c r="W45" s="15">
        <f t="shared" si="8"/>
        <v>-23279310.46999997</v>
      </c>
      <c r="X45" s="5"/>
    </row>
    <row r="46" spans="1:24" ht="27" customHeight="1">
      <c r="A46" s="51" t="s">
        <v>50</v>
      </c>
      <c r="B46" s="52"/>
      <c r="C46" s="60" t="s">
        <v>2</v>
      </c>
      <c r="D46" s="61"/>
      <c r="E46" s="61"/>
      <c r="F46" s="61"/>
      <c r="G46" s="62"/>
      <c r="H46" s="90">
        <f>SUM(H45)</f>
        <v>403877701.4</v>
      </c>
      <c r="I46" s="91"/>
      <c r="J46" s="32">
        <f>SUM(J45)</f>
        <v>381040153.22</v>
      </c>
      <c r="K46" s="31">
        <f t="shared" si="13"/>
        <v>94.34542979202962</v>
      </c>
      <c r="L46" s="14">
        <f>SUM(L45)</f>
        <v>364698089.16</v>
      </c>
      <c r="M46" s="14">
        <f>SUM(M45)</f>
        <v>364250224.64</v>
      </c>
      <c r="N46" s="14">
        <f>SUM(M46/L46*100)</f>
        <v>99.87719581393158</v>
      </c>
      <c r="O46" s="14">
        <f>SUM(O45)</f>
        <v>329448282.98</v>
      </c>
      <c r="P46" s="15">
        <f t="shared" si="9"/>
        <v>-51591870.24000001</v>
      </c>
      <c r="Q46" s="15">
        <f t="shared" si="4"/>
        <v>-34801941.65999997</v>
      </c>
      <c r="R46" s="14">
        <f>SUM(R45)</f>
        <v>317793791.41999996</v>
      </c>
      <c r="S46" s="15">
        <f t="shared" si="5"/>
        <v>-63246361.80000007</v>
      </c>
      <c r="T46" s="15">
        <f t="shared" si="6"/>
        <v>-46456433.22000003</v>
      </c>
      <c r="U46" s="14">
        <f>SUM(U47,U51,U72,U106,U113:U113)</f>
        <v>337159498.04</v>
      </c>
      <c r="V46" s="15">
        <f t="shared" si="7"/>
        <v>-43880655.18000001</v>
      </c>
      <c r="W46" s="15">
        <f t="shared" si="8"/>
        <v>-27090726.599999964</v>
      </c>
      <c r="X46" s="5"/>
    </row>
    <row r="47" spans="1:24" ht="25.5" customHeight="1">
      <c r="A47" s="51" t="s">
        <v>137</v>
      </c>
      <c r="B47" s="52"/>
      <c r="C47" s="60" t="s">
        <v>4</v>
      </c>
      <c r="D47" s="61"/>
      <c r="E47" s="61"/>
      <c r="F47" s="61"/>
      <c r="G47" s="62"/>
      <c r="H47" s="90">
        <f>SUM(H49+H50)</f>
        <v>27987471.3</v>
      </c>
      <c r="I47" s="91"/>
      <c r="J47" s="14">
        <f>SUM(J49+J50)</f>
        <v>27987471.3</v>
      </c>
      <c r="K47" s="24">
        <f t="shared" si="13"/>
        <v>100</v>
      </c>
      <c r="L47" s="14">
        <f>SUM(L49:L50)</f>
        <v>20965040</v>
      </c>
      <c r="M47" s="14">
        <f>SUM(M49:M50)</f>
        <v>20965040</v>
      </c>
      <c r="N47" s="16">
        <f>SUM(M47/L47*100)</f>
        <v>100</v>
      </c>
      <c r="O47" s="14">
        <f aca="true" t="shared" si="14" ref="O47:U47">SUM(O49)</f>
        <v>0</v>
      </c>
      <c r="P47" s="17">
        <f t="shared" si="9"/>
        <v>-27987471.3</v>
      </c>
      <c r="Q47" s="17">
        <f t="shared" si="4"/>
        <v>-20965040</v>
      </c>
      <c r="R47" s="14">
        <f t="shared" si="14"/>
        <v>0</v>
      </c>
      <c r="S47" s="17">
        <f t="shared" si="5"/>
        <v>-27987471.3</v>
      </c>
      <c r="T47" s="17">
        <f t="shared" si="6"/>
        <v>-20965040</v>
      </c>
      <c r="U47" s="14">
        <f t="shared" si="14"/>
        <v>0</v>
      </c>
      <c r="V47" s="17">
        <f t="shared" si="7"/>
        <v>-27987471.3</v>
      </c>
      <c r="W47" s="17">
        <f t="shared" si="8"/>
        <v>-20965040</v>
      </c>
      <c r="X47" s="5"/>
    </row>
    <row r="48" spans="1:24" ht="18" customHeight="1" hidden="1">
      <c r="A48" s="53" t="s">
        <v>51</v>
      </c>
      <c r="B48" s="59"/>
      <c r="C48" s="48" t="s">
        <v>5</v>
      </c>
      <c r="D48" s="72"/>
      <c r="E48" s="72"/>
      <c r="F48" s="72"/>
      <c r="G48" s="73"/>
      <c r="H48" s="57">
        <v>0</v>
      </c>
      <c r="I48" s="89"/>
      <c r="J48" s="16"/>
      <c r="K48" s="24" t="e">
        <f t="shared" si="13"/>
        <v>#DIV/0!</v>
      </c>
      <c r="L48" s="16"/>
      <c r="M48" s="18"/>
      <c r="N48" s="18"/>
      <c r="O48" s="18"/>
      <c r="P48" s="17">
        <f t="shared" si="9"/>
        <v>0</v>
      </c>
      <c r="Q48" s="17">
        <f t="shared" si="4"/>
        <v>0</v>
      </c>
      <c r="R48" s="18"/>
      <c r="S48" s="17">
        <f t="shared" si="5"/>
        <v>0</v>
      </c>
      <c r="T48" s="17">
        <f t="shared" si="6"/>
        <v>0</v>
      </c>
      <c r="U48" s="18"/>
      <c r="V48" s="17">
        <f t="shared" si="7"/>
        <v>0</v>
      </c>
      <c r="W48" s="17">
        <f t="shared" si="8"/>
        <v>0</v>
      </c>
      <c r="X48" s="5"/>
    </row>
    <row r="49" spans="1:24" ht="44.25" customHeight="1">
      <c r="A49" s="53" t="s">
        <v>136</v>
      </c>
      <c r="B49" s="59"/>
      <c r="C49" s="60" t="s">
        <v>14</v>
      </c>
      <c r="D49" s="61"/>
      <c r="E49" s="61"/>
      <c r="F49" s="61"/>
      <c r="G49" s="62"/>
      <c r="H49" s="57">
        <v>27552471.3</v>
      </c>
      <c r="I49" s="89"/>
      <c r="J49" s="16">
        <v>27552471.3</v>
      </c>
      <c r="K49" s="24">
        <f t="shared" si="13"/>
        <v>100</v>
      </c>
      <c r="L49" s="16">
        <v>20965040</v>
      </c>
      <c r="M49" s="16">
        <v>20965040</v>
      </c>
      <c r="N49" s="16">
        <f aca="true" t="shared" si="15" ref="N49:N59">SUM(M49/L49*100)</f>
        <v>100</v>
      </c>
      <c r="O49" s="16"/>
      <c r="P49" s="17">
        <f t="shared" si="9"/>
        <v>-27552471.3</v>
      </c>
      <c r="Q49" s="17">
        <f t="shared" si="4"/>
        <v>-20965040</v>
      </c>
      <c r="R49" s="16"/>
      <c r="S49" s="17">
        <f t="shared" si="5"/>
        <v>-27552471.3</v>
      </c>
      <c r="T49" s="17">
        <f t="shared" si="6"/>
        <v>-20965040</v>
      </c>
      <c r="U49" s="16"/>
      <c r="V49" s="17">
        <f t="shared" si="7"/>
        <v>-27552471.3</v>
      </c>
      <c r="W49" s="17">
        <f t="shared" si="8"/>
        <v>-20965040</v>
      </c>
      <c r="X49" s="5"/>
    </row>
    <row r="50" spans="1:24" ht="87.75" customHeight="1">
      <c r="A50" s="53" t="s">
        <v>118</v>
      </c>
      <c r="B50" s="59"/>
      <c r="C50" s="48" t="s">
        <v>119</v>
      </c>
      <c r="D50" s="72"/>
      <c r="E50" s="72"/>
      <c r="F50" s="72"/>
      <c r="G50" s="73"/>
      <c r="H50" s="57">
        <v>435000</v>
      </c>
      <c r="I50" s="89"/>
      <c r="J50" s="16">
        <v>435000</v>
      </c>
      <c r="K50" s="24">
        <v>0</v>
      </c>
      <c r="L50" s="16"/>
      <c r="M50" s="16"/>
      <c r="N50" s="16"/>
      <c r="O50" s="16"/>
      <c r="P50" s="17">
        <f t="shared" si="9"/>
        <v>-435000</v>
      </c>
      <c r="Q50" s="17">
        <f t="shared" si="4"/>
        <v>0</v>
      </c>
      <c r="R50" s="16"/>
      <c r="S50" s="17">
        <f t="shared" si="5"/>
        <v>-435000</v>
      </c>
      <c r="T50" s="17">
        <f t="shared" si="6"/>
        <v>0</v>
      </c>
      <c r="U50" s="16"/>
      <c r="V50" s="17">
        <f t="shared" si="7"/>
        <v>-435000</v>
      </c>
      <c r="W50" s="17">
        <f t="shared" si="8"/>
        <v>0</v>
      </c>
      <c r="X50" s="5"/>
    </row>
    <row r="51" spans="1:24" ht="24.75" customHeight="1">
      <c r="A51" s="53" t="s">
        <v>138</v>
      </c>
      <c r="B51" s="59"/>
      <c r="C51" s="60" t="s">
        <v>12</v>
      </c>
      <c r="D51" s="61"/>
      <c r="E51" s="61"/>
      <c r="F51" s="61"/>
      <c r="G51" s="62"/>
      <c r="H51" s="90">
        <f>SUM(H52+H53+H54+H55+H56+H57)</f>
        <v>19757717.799999997</v>
      </c>
      <c r="I51" s="91"/>
      <c r="J51" s="14">
        <f>SUM(J52+J53+J54+J55+J56+J57)</f>
        <v>16224865.459999999</v>
      </c>
      <c r="K51" s="31">
        <f t="shared" si="13"/>
        <v>82.1191274429479</v>
      </c>
      <c r="L51" s="14">
        <f>SUM(L57)</f>
        <v>1793200</v>
      </c>
      <c r="M51" s="14">
        <f>SUM(M57)</f>
        <v>1379384.62</v>
      </c>
      <c r="N51" s="14">
        <f t="shared" si="15"/>
        <v>76.92307718045952</v>
      </c>
      <c r="O51" s="14">
        <f>SUM(O57+O58)</f>
        <v>32244754.63</v>
      </c>
      <c r="P51" s="15">
        <f t="shared" si="9"/>
        <v>16019889.17</v>
      </c>
      <c r="Q51" s="15">
        <f t="shared" si="4"/>
        <v>30865370.009999998</v>
      </c>
      <c r="R51" s="14">
        <f>SUM(R57+R58)</f>
        <v>2973284.4699999997</v>
      </c>
      <c r="S51" s="15">
        <f t="shared" si="5"/>
        <v>-13251580.989999998</v>
      </c>
      <c r="T51" s="15">
        <f t="shared" si="6"/>
        <v>1593899.8499999996</v>
      </c>
      <c r="U51" s="14">
        <f>SUM(U57+U58+U56)</f>
        <v>2973284.4699999997</v>
      </c>
      <c r="V51" s="15">
        <f t="shared" si="7"/>
        <v>-13251580.989999998</v>
      </c>
      <c r="W51" s="15">
        <f t="shared" si="8"/>
        <v>1593899.8499999996</v>
      </c>
      <c r="X51" s="5"/>
    </row>
    <row r="52" spans="1:24" ht="98.25" customHeight="1">
      <c r="A52" s="86" t="s">
        <v>120</v>
      </c>
      <c r="B52" s="87"/>
      <c r="C52" s="48" t="s">
        <v>121</v>
      </c>
      <c r="D52" s="72"/>
      <c r="E52" s="72"/>
      <c r="F52" s="72"/>
      <c r="G52" s="73"/>
      <c r="H52" s="57">
        <v>10856443.5</v>
      </c>
      <c r="I52" s="89"/>
      <c r="J52" s="16">
        <v>8271419.83</v>
      </c>
      <c r="K52" s="24">
        <v>0</v>
      </c>
      <c r="L52" s="16"/>
      <c r="M52" s="16"/>
      <c r="N52" s="16"/>
      <c r="O52" s="16"/>
      <c r="P52" s="17">
        <f t="shared" si="9"/>
        <v>-8271419.83</v>
      </c>
      <c r="Q52" s="17">
        <f t="shared" si="4"/>
        <v>0</v>
      </c>
      <c r="R52" s="16"/>
      <c r="S52" s="17">
        <f t="shared" si="5"/>
        <v>-8271419.83</v>
      </c>
      <c r="T52" s="17">
        <f t="shared" si="6"/>
        <v>0</v>
      </c>
      <c r="U52" s="16"/>
      <c r="V52" s="17">
        <f t="shared" si="7"/>
        <v>-8271419.83</v>
      </c>
      <c r="W52" s="17">
        <f t="shared" si="8"/>
        <v>0</v>
      </c>
      <c r="X52" s="5"/>
    </row>
    <row r="53" spans="1:24" ht="78" customHeight="1">
      <c r="A53" s="86" t="s">
        <v>122</v>
      </c>
      <c r="B53" s="87"/>
      <c r="C53" s="48" t="s">
        <v>123</v>
      </c>
      <c r="D53" s="72"/>
      <c r="E53" s="72"/>
      <c r="F53" s="72"/>
      <c r="G53" s="73"/>
      <c r="H53" s="57">
        <v>3837700.36</v>
      </c>
      <c r="I53" s="89"/>
      <c r="J53" s="16">
        <v>2923277.69</v>
      </c>
      <c r="K53" s="24">
        <v>0</v>
      </c>
      <c r="L53" s="16"/>
      <c r="M53" s="16"/>
      <c r="N53" s="16"/>
      <c r="O53" s="16"/>
      <c r="P53" s="17">
        <f t="shared" si="9"/>
        <v>-2923277.69</v>
      </c>
      <c r="Q53" s="17">
        <f t="shared" si="4"/>
        <v>0</v>
      </c>
      <c r="R53" s="16"/>
      <c r="S53" s="17">
        <f t="shared" si="5"/>
        <v>-2923277.69</v>
      </c>
      <c r="T53" s="17">
        <f t="shared" si="6"/>
        <v>0</v>
      </c>
      <c r="U53" s="16"/>
      <c r="V53" s="17">
        <f t="shared" si="7"/>
        <v>-2923277.69</v>
      </c>
      <c r="W53" s="17">
        <f t="shared" si="8"/>
        <v>0</v>
      </c>
      <c r="X53" s="5"/>
    </row>
    <row r="54" spans="1:24" ht="55.5" customHeight="1">
      <c r="A54" s="53" t="s">
        <v>124</v>
      </c>
      <c r="B54" s="54"/>
      <c r="C54" s="67" t="s">
        <v>125</v>
      </c>
      <c r="D54" s="68"/>
      <c r="E54" s="68"/>
      <c r="F54" s="68"/>
      <c r="G54" s="69"/>
      <c r="H54" s="57">
        <v>2943306.2</v>
      </c>
      <c r="I54" s="89"/>
      <c r="J54" s="16">
        <v>2909900.2</v>
      </c>
      <c r="K54" s="24">
        <v>0</v>
      </c>
      <c r="L54" s="16"/>
      <c r="M54" s="16"/>
      <c r="N54" s="16"/>
      <c r="O54" s="16"/>
      <c r="P54" s="17">
        <f t="shared" si="9"/>
        <v>-2909900.2</v>
      </c>
      <c r="Q54" s="17">
        <f t="shared" si="4"/>
        <v>0</v>
      </c>
      <c r="R54" s="16"/>
      <c r="S54" s="17">
        <f t="shared" si="5"/>
        <v>-2909900.2</v>
      </c>
      <c r="T54" s="17">
        <f t="shared" si="6"/>
        <v>0</v>
      </c>
      <c r="U54" s="16"/>
      <c r="V54" s="17">
        <f t="shared" si="7"/>
        <v>-2909900.2</v>
      </c>
      <c r="W54" s="17">
        <f t="shared" si="8"/>
        <v>0</v>
      </c>
      <c r="X54" s="5"/>
    </row>
    <row r="55" spans="1:24" ht="29.25" customHeight="1">
      <c r="A55" s="53" t="s">
        <v>100</v>
      </c>
      <c r="B55" s="59"/>
      <c r="C55" s="67" t="s">
        <v>101</v>
      </c>
      <c r="D55" s="82"/>
      <c r="E55" s="82"/>
      <c r="F55" s="82"/>
      <c r="G55" s="83"/>
      <c r="H55" s="57">
        <v>149147.74</v>
      </c>
      <c r="I55" s="89"/>
      <c r="J55" s="16">
        <v>149147.74</v>
      </c>
      <c r="K55" s="24">
        <f aca="true" t="shared" si="16" ref="K55:K62">SUM(J55/H55*100)</f>
        <v>100</v>
      </c>
      <c r="L55" s="16"/>
      <c r="M55" s="16"/>
      <c r="N55" s="16"/>
      <c r="O55" s="16"/>
      <c r="P55" s="17">
        <f t="shared" si="9"/>
        <v>-149147.74</v>
      </c>
      <c r="Q55" s="17">
        <f t="shared" si="4"/>
        <v>0</v>
      </c>
      <c r="R55" s="16"/>
      <c r="S55" s="17">
        <f t="shared" si="5"/>
        <v>-149147.74</v>
      </c>
      <c r="T55" s="17">
        <f t="shared" si="6"/>
        <v>0</v>
      </c>
      <c r="U55" s="16"/>
      <c r="V55" s="17">
        <f t="shared" si="7"/>
        <v>-149147.74</v>
      </c>
      <c r="W55" s="17">
        <f t="shared" si="8"/>
        <v>0</v>
      </c>
      <c r="X55" s="5"/>
    </row>
    <row r="56" spans="1:24" ht="54" customHeight="1">
      <c r="A56" s="86" t="s">
        <v>126</v>
      </c>
      <c r="B56" s="87"/>
      <c r="C56" s="67" t="s">
        <v>127</v>
      </c>
      <c r="D56" s="82"/>
      <c r="E56" s="82"/>
      <c r="F56" s="82"/>
      <c r="G56" s="83"/>
      <c r="H56" s="57">
        <v>601721</v>
      </c>
      <c r="I56" s="89"/>
      <c r="J56" s="16">
        <v>601721</v>
      </c>
      <c r="K56" s="24">
        <v>0</v>
      </c>
      <c r="L56" s="16"/>
      <c r="M56" s="16"/>
      <c r="N56" s="16"/>
      <c r="O56" s="16"/>
      <c r="P56" s="17">
        <f t="shared" si="9"/>
        <v>-601721</v>
      </c>
      <c r="Q56" s="17">
        <f t="shared" si="4"/>
        <v>0</v>
      </c>
      <c r="R56" s="16"/>
      <c r="S56" s="17">
        <f t="shared" si="5"/>
        <v>-601721</v>
      </c>
      <c r="T56" s="17">
        <f t="shared" si="6"/>
        <v>0</v>
      </c>
      <c r="U56" s="16"/>
      <c r="V56" s="17">
        <f t="shared" si="7"/>
        <v>-601721</v>
      </c>
      <c r="W56" s="17">
        <f t="shared" si="8"/>
        <v>0</v>
      </c>
      <c r="X56" s="5"/>
    </row>
    <row r="57" spans="1:24" ht="37.5" customHeight="1">
      <c r="A57" s="53" t="s">
        <v>93</v>
      </c>
      <c r="B57" s="59"/>
      <c r="C57" s="67" t="s">
        <v>94</v>
      </c>
      <c r="D57" s="82"/>
      <c r="E57" s="82"/>
      <c r="F57" s="82"/>
      <c r="G57" s="83"/>
      <c r="H57" s="57">
        <v>1369399</v>
      </c>
      <c r="I57" s="89"/>
      <c r="J57" s="16">
        <v>1369399</v>
      </c>
      <c r="K57" s="24">
        <f t="shared" si="16"/>
        <v>100</v>
      </c>
      <c r="L57" s="16">
        <v>1793200</v>
      </c>
      <c r="M57" s="16">
        <v>1379384.62</v>
      </c>
      <c r="N57" s="16">
        <f t="shared" si="15"/>
        <v>76.92307718045952</v>
      </c>
      <c r="O57" s="16">
        <v>1671018</v>
      </c>
      <c r="P57" s="17">
        <f t="shared" si="9"/>
        <v>301619</v>
      </c>
      <c r="Q57" s="17">
        <f t="shared" si="4"/>
        <v>291633.3799999999</v>
      </c>
      <c r="R57" s="16">
        <v>1805279.47</v>
      </c>
      <c r="S57" s="17">
        <f t="shared" si="5"/>
        <v>435880.47</v>
      </c>
      <c r="T57" s="17">
        <f t="shared" si="6"/>
        <v>425894.84999999986</v>
      </c>
      <c r="U57" s="16">
        <v>1805279.47</v>
      </c>
      <c r="V57" s="17">
        <f t="shared" si="7"/>
        <v>435880.47</v>
      </c>
      <c r="W57" s="17">
        <f t="shared" si="8"/>
        <v>425894.84999999986</v>
      </c>
      <c r="X57" s="5"/>
    </row>
    <row r="58" spans="1:24" ht="25.5" customHeight="1">
      <c r="A58" s="53" t="s">
        <v>135</v>
      </c>
      <c r="B58" s="59"/>
      <c r="C58" s="60" t="s">
        <v>11</v>
      </c>
      <c r="D58" s="61"/>
      <c r="E58" s="61"/>
      <c r="F58" s="61"/>
      <c r="G58" s="62"/>
      <c r="H58" s="90">
        <f>SUM(H59+H62+H63+H67+H68+H71)</f>
        <v>59326937.410000004</v>
      </c>
      <c r="I58" s="91"/>
      <c r="J58" s="14">
        <f>SUM(J59+J62+J63+J67+J68+J71)</f>
        <v>55491236.910000004</v>
      </c>
      <c r="K58" s="31">
        <f t="shared" si="16"/>
        <v>93.53463929295386</v>
      </c>
      <c r="L58" s="14">
        <f>SUM(L59+L60+L61+L62+L63+L64+L68)</f>
        <v>60910518.48</v>
      </c>
      <c r="M58" s="14">
        <f>SUM(M59+M60+M61+M62+M63+M64+M68)</f>
        <v>60910474.98</v>
      </c>
      <c r="N58" s="14">
        <f t="shared" si="15"/>
        <v>99.99992858376339</v>
      </c>
      <c r="O58" s="14">
        <f>SUM(O59:O71)</f>
        <v>30573736.63</v>
      </c>
      <c r="P58" s="15">
        <f t="shared" si="9"/>
        <v>-24917500.280000005</v>
      </c>
      <c r="Q58" s="15">
        <f t="shared" si="4"/>
        <v>-30336738.349999998</v>
      </c>
      <c r="R58" s="14">
        <f>SUM(R59+R70)</f>
        <v>1168005</v>
      </c>
      <c r="S58" s="15">
        <f t="shared" si="5"/>
        <v>-54323231.910000004</v>
      </c>
      <c r="T58" s="15">
        <f t="shared" si="6"/>
        <v>-59742469.98</v>
      </c>
      <c r="U58" s="14">
        <f>SUM(U59+U69+U70)</f>
        <v>1168005</v>
      </c>
      <c r="V58" s="15">
        <f t="shared" si="7"/>
        <v>-54323231.910000004</v>
      </c>
      <c r="W58" s="15">
        <f t="shared" si="8"/>
        <v>-59742469.98</v>
      </c>
      <c r="X58" s="5"/>
    </row>
    <row r="59" spans="1:24" ht="45" customHeight="1">
      <c r="A59" s="86"/>
      <c r="B59" s="87"/>
      <c r="C59" s="48" t="s">
        <v>95</v>
      </c>
      <c r="D59" s="72"/>
      <c r="E59" s="72"/>
      <c r="F59" s="72"/>
      <c r="G59" s="73"/>
      <c r="H59" s="57">
        <v>149247.45</v>
      </c>
      <c r="I59" s="89"/>
      <c r="J59" s="16">
        <v>149247.45</v>
      </c>
      <c r="K59" s="24">
        <f t="shared" si="16"/>
        <v>100</v>
      </c>
      <c r="L59" s="16">
        <v>226442.89</v>
      </c>
      <c r="M59" s="16">
        <v>226442.89</v>
      </c>
      <c r="N59" s="16">
        <f t="shared" si="15"/>
        <v>100</v>
      </c>
      <c r="O59" s="16"/>
      <c r="P59" s="17">
        <f t="shared" si="9"/>
        <v>-149247.45</v>
      </c>
      <c r="Q59" s="17">
        <f t="shared" si="4"/>
        <v>-226442.89</v>
      </c>
      <c r="R59" s="16">
        <v>168005</v>
      </c>
      <c r="S59" s="17">
        <f t="shared" si="5"/>
        <v>18757.54999999999</v>
      </c>
      <c r="T59" s="17">
        <f t="shared" si="6"/>
        <v>-58437.890000000014</v>
      </c>
      <c r="U59" s="16">
        <v>168005</v>
      </c>
      <c r="V59" s="17">
        <f t="shared" si="7"/>
        <v>18757.54999999999</v>
      </c>
      <c r="W59" s="17">
        <f t="shared" si="8"/>
        <v>-58437.890000000014</v>
      </c>
      <c r="X59" s="5"/>
    </row>
    <row r="60" spans="1:24" ht="50.25" customHeight="1">
      <c r="A60" s="3"/>
      <c r="B60" s="4"/>
      <c r="C60" s="48" t="s">
        <v>179</v>
      </c>
      <c r="D60" s="72"/>
      <c r="E60" s="72"/>
      <c r="F60" s="72"/>
      <c r="G60" s="73"/>
      <c r="H60" s="57"/>
      <c r="I60" s="89"/>
      <c r="J60" s="16"/>
      <c r="K60" s="24"/>
      <c r="L60" s="16">
        <v>3000000</v>
      </c>
      <c r="M60" s="16">
        <v>3000000</v>
      </c>
      <c r="N60" s="16">
        <v>0</v>
      </c>
      <c r="O60" s="16"/>
      <c r="P60" s="17">
        <f t="shared" si="9"/>
        <v>0</v>
      </c>
      <c r="Q60" s="17">
        <f t="shared" si="4"/>
        <v>-3000000</v>
      </c>
      <c r="R60" s="16"/>
      <c r="S60" s="17">
        <f t="shared" si="5"/>
        <v>0</v>
      </c>
      <c r="T60" s="17">
        <f t="shared" si="6"/>
        <v>-3000000</v>
      </c>
      <c r="U60" s="16"/>
      <c r="V60" s="17">
        <f t="shared" si="7"/>
        <v>0</v>
      </c>
      <c r="W60" s="17">
        <f t="shared" si="8"/>
        <v>-3000000</v>
      </c>
      <c r="X60" s="5"/>
    </row>
    <row r="61" spans="1:24" ht="65.25" customHeight="1">
      <c r="A61" s="3"/>
      <c r="B61" s="4"/>
      <c r="C61" s="48" t="s">
        <v>148</v>
      </c>
      <c r="D61" s="72"/>
      <c r="E61" s="72"/>
      <c r="F61" s="72"/>
      <c r="G61" s="73"/>
      <c r="H61" s="57"/>
      <c r="I61" s="89"/>
      <c r="J61" s="16"/>
      <c r="K61" s="24"/>
      <c r="L61" s="16">
        <v>958438.8</v>
      </c>
      <c r="M61" s="16">
        <v>958438.8</v>
      </c>
      <c r="N61" s="16">
        <v>0</v>
      </c>
      <c r="O61" s="16"/>
      <c r="P61" s="17">
        <f t="shared" si="9"/>
        <v>0</v>
      </c>
      <c r="Q61" s="17">
        <f t="shared" si="4"/>
        <v>-958438.8</v>
      </c>
      <c r="R61" s="16"/>
      <c r="S61" s="17">
        <f t="shared" si="5"/>
        <v>0</v>
      </c>
      <c r="T61" s="17">
        <f t="shared" si="6"/>
        <v>-958438.8</v>
      </c>
      <c r="U61" s="16"/>
      <c r="V61" s="17">
        <f t="shared" si="7"/>
        <v>0</v>
      </c>
      <c r="W61" s="17">
        <f t="shared" si="8"/>
        <v>-958438.8</v>
      </c>
      <c r="X61" s="5"/>
    </row>
    <row r="62" spans="1:24" ht="36" customHeight="1">
      <c r="A62" s="3"/>
      <c r="B62" s="4"/>
      <c r="C62" s="48" t="s">
        <v>83</v>
      </c>
      <c r="D62" s="72"/>
      <c r="E62" s="72"/>
      <c r="F62" s="72"/>
      <c r="G62" s="73"/>
      <c r="H62" s="57">
        <v>44902919.04</v>
      </c>
      <c r="I62" s="89"/>
      <c r="J62" s="16">
        <v>41067219.3</v>
      </c>
      <c r="K62" s="24">
        <f t="shared" si="16"/>
        <v>91.45779423252391</v>
      </c>
      <c r="L62" s="16">
        <v>43851996</v>
      </c>
      <c r="M62" s="16">
        <v>43851952.5</v>
      </c>
      <c r="N62" s="16">
        <f>SUM(M62/L62*100)</f>
        <v>99.99990080269095</v>
      </c>
      <c r="O62" s="16"/>
      <c r="P62" s="17">
        <f t="shared" si="9"/>
        <v>-41067219.3</v>
      </c>
      <c r="Q62" s="17">
        <f t="shared" si="4"/>
        <v>-43851952.5</v>
      </c>
      <c r="R62" s="16"/>
      <c r="S62" s="17">
        <f t="shared" si="5"/>
        <v>-41067219.3</v>
      </c>
      <c r="T62" s="17">
        <f t="shared" si="6"/>
        <v>-43851952.5</v>
      </c>
      <c r="U62" s="16"/>
      <c r="V62" s="17">
        <f t="shared" si="7"/>
        <v>-41067219.3</v>
      </c>
      <c r="W62" s="17">
        <f t="shared" si="8"/>
        <v>-43851952.5</v>
      </c>
      <c r="X62" s="5"/>
    </row>
    <row r="63" spans="1:24" ht="42.75" customHeight="1">
      <c r="A63" s="86"/>
      <c r="B63" s="87"/>
      <c r="C63" s="48" t="s">
        <v>180</v>
      </c>
      <c r="D63" s="72"/>
      <c r="E63" s="72"/>
      <c r="F63" s="72"/>
      <c r="G63" s="73"/>
      <c r="H63" s="57">
        <v>34430</v>
      </c>
      <c r="I63" s="89"/>
      <c r="J63" s="16">
        <v>34429.24</v>
      </c>
      <c r="K63" s="24">
        <f>SUM(J63/H63*100)</f>
        <v>99.99779262271275</v>
      </c>
      <c r="L63" s="16">
        <v>69732.22</v>
      </c>
      <c r="M63" s="16">
        <v>69732.22</v>
      </c>
      <c r="N63" s="16">
        <f>SUM(M63/L63*100)</f>
        <v>100</v>
      </c>
      <c r="O63" s="16">
        <v>120554.36</v>
      </c>
      <c r="P63" s="17">
        <f t="shared" si="9"/>
        <v>86125.12</v>
      </c>
      <c r="Q63" s="17">
        <f t="shared" si="4"/>
        <v>50822.14</v>
      </c>
      <c r="R63" s="16"/>
      <c r="S63" s="17">
        <f t="shared" si="5"/>
        <v>-34429.24</v>
      </c>
      <c r="T63" s="17">
        <f t="shared" si="6"/>
        <v>-69732.22</v>
      </c>
      <c r="U63" s="16"/>
      <c r="V63" s="17">
        <f t="shared" si="7"/>
        <v>-34429.24</v>
      </c>
      <c r="W63" s="17">
        <f t="shared" si="8"/>
        <v>-69732.22</v>
      </c>
      <c r="X63" s="5"/>
    </row>
    <row r="64" spans="1:24" ht="38.25" customHeight="1">
      <c r="A64" s="8"/>
      <c r="B64" s="9"/>
      <c r="C64" s="48" t="s">
        <v>193</v>
      </c>
      <c r="D64" s="72"/>
      <c r="E64" s="72"/>
      <c r="F64" s="72"/>
      <c r="G64" s="73"/>
      <c r="H64" s="57"/>
      <c r="I64" s="89"/>
      <c r="J64" s="16"/>
      <c r="K64" s="24"/>
      <c r="L64" s="16">
        <v>2803908.57</v>
      </c>
      <c r="M64" s="16">
        <v>2803908.57</v>
      </c>
      <c r="N64" s="16">
        <v>0</v>
      </c>
      <c r="O64" s="16">
        <v>8220732.3</v>
      </c>
      <c r="P64" s="17">
        <f t="shared" si="9"/>
        <v>8220732.3</v>
      </c>
      <c r="Q64" s="17">
        <f t="shared" si="4"/>
        <v>5416823.73</v>
      </c>
      <c r="R64" s="16"/>
      <c r="S64" s="17">
        <f t="shared" si="5"/>
        <v>0</v>
      </c>
      <c r="T64" s="17">
        <f t="shared" si="6"/>
        <v>-2803908.57</v>
      </c>
      <c r="U64" s="16"/>
      <c r="V64" s="17">
        <f t="shared" si="7"/>
        <v>0</v>
      </c>
      <c r="W64" s="17">
        <f t="shared" si="8"/>
        <v>-2803908.57</v>
      </c>
      <c r="X64" s="5"/>
    </row>
    <row r="65" spans="1:24" ht="39.75" customHeight="1">
      <c r="A65" s="8"/>
      <c r="B65" s="9"/>
      <c r="C65" s="48" t="s">
        <v>102</v>
      </c>
      <c r="D65" s="72"/>
      <c r="E65" s="72"/>
      <c r="F65" s="72"/>
      <c r="G65" s="73"/>
      <c r="H65" s="106"/>
      <c r="I65" s="107"/>
      <c r="J65" s="33"/>
      <c r="K65" s="24"/>
      <c r="L65" s="16">
        <v>0</v>
      </c>
      <c r="M65" s="16">
        <v>0</v>
      </c>
      <c r="N65" s="16">
        <v>0</v>
      </c>
      <c r="O65" s="16"/>
      <c r="P65" s="17">
        <f t="shared" si="9"/>
        <v>0</v>
      </c>
      <c r="Q65" s="17">
        <f t="shared" si="4"/>
        <v>0</v>
      </c>
      <c r="R65" s="16"/>
      <c r="S65" s="17">
        <f t="shared" si="5"/>
        <v>0</v>
      </c>
      <c r="T65" s="17">
        <f t="shared" si="6"/>
        <v>0</v>
      </c>
      <c r="U65" s="16"/>
      <c r="V65" s="17">
        <f t="shared" si="7"/>
        <v>0</v>
      </c>
      <c r="W65" s="17">
        <f t="shared" si="8"/>
        <v>0</v>
      </c>
      <c r="X65" s="5"/>
    </row>
    <row r="66" spans="1:24" ht="33" customHeight="1">
      <c r="A66" s="8"/>
      <c r="B66" s="9"/>
      <c r="C66" s="48" t="s">
        <v>103</v>
      </c>
      <c r="D66" s="72"/>
      <c r="E66" s="72"/>
      <c r="F66" s="72"/>
      <c r="G66" s="73"/>
      <c r="H66" s="57"/>
      <c r="I66" s="89"/>
      <c r="J66" s="16"/>
      <c r="K66" s="24"/>
      <c r="L66" s="16">
        <v>0</v>
      </c>
      <c r="M66" s="16">
        <v>0</v>
      </c>
      <c r="N66" s="16">
        <v>0</v>
      </c>
      <c r="O66" s="16"/>
      <c r="P66" s="17">
        <f t="shared" si="9"/>
        <v>0</v>
      </c>
      <c r="Q66" s="17">
        <f t="shared" si="4"/>
        <v>0</v>
      </c>
      <c r="R66" s="16"/>
      <c r="S66" s="17">
        <f t="shared" si="5"/>
        <v>0</v>
      </c>
      <c r="T66" s="17">
        <f t="shared" si="6"/>
        <v>0</v>
      </c>
      <c r="U66" s="16"/>
      <c r="V66" s="17">
        <f t="shared" si="7"/>
        <v>0</v>
      </c>
      <c r="W66" s="17">
        <f t="shared" si="8"/>
        <v>0</v>
      </c>
      <c r="X66" s="5"/>
    </row>
    <row r="67" spans="1:24" ht="48" customHeight="1">
      <c r="A67" s="8"/>
      <c r="B67" s="9"/>
      <c r="C67" s="48" t="s">
        <v>173</v>
      </c>
      <c r="D67" s="72"/>
      <c r="E67" s="72"/>
      <c r="F67" s="72"/>
      <c r="G67" s="73"/>
      <c r="H67" s="57">
        <v>740340.92</v>
      </c>
      <c r="I67" s="89"/>
      <c r="J67" s="16">
        <v>740340.92</v>
      </c>
      <c r="K67" s="24">
        <f>SUM(J67/H67*100)</f>
        <v>100</v>
      </c>
      <c r="L67" s="16">
        <v>0</v>
      </c>
      <c r="M67" s="16">
        <v>0</v>
      </c>
      <c r="N67" s="16">
        <v>0</v>
      </c>
      <c r="O67" s="16"/>
      <c r="P67" s="17">
        <f t="shared" si="9"/>
        <v>-740340.92</v>
      </c>
      <c r="Q67" s="17">
        <f t="shared" si="4"/>
        <v>0</v>
      </c>
      <c r="R67" s="16"/>
      <c r="S67" s="17">
        <f t="shared" si="5"/>
        <v>-740340.92</v>
      </c>
      <c r="T67" s="17">
        <f t="shared" si="6"/>
        <v>0</v>
      </c>
      <c r="U67" s="16"/>
      <c r="V67" s="17">
        <f t="shared" si="7"/>
        <v>-740340.92</v>
      </c>
      <c r="W67" s="17">
        <f t="shared" si="8"/>
        <v>0</v>
      </c>
      <c r="X67" s="5"/>
    </row>
    <row r="68" spans="1:24" ht="45.75" customHeight="1">
      <c r="A68" s="8"/>
      <c r="B68" s="9"/>
      <c r="C68" s="48" t="s">
        <v>192</v>
      </c>
      <c r="D68" s="72"/>
      <c r="E68" s="72"/>
      <c r="F68" s="72"/>
      <c r="G68" s="73"/>
      <c r="H68" s="57">
        <v>13000000</v>
      </c>
      <c r="I68" s="89"/>
      <c r="J68" s="16">
        <v>13000000</v>
      </c>
      <c r="K68" s="24">
        <f>SUM(J68/H68*100)</f>
        <v>100</v>
      </c>
      <c r="L68" s="16">
        <v>10000000</v>
      </c>
      <c r="M68" s="16">
        <v>10000000</v>
      </c>
      <c r="N68" s="16">
        <f>SUM(M68/L68*100)</f>
        <v>100</v>
      </c>
      <c r="O68" s="16">
        <v>20000000</v>
      </c>
      <c r="P68" s="17">
        <f t="shared" si="9"/>
        <v>7000000</v>
      </c>
      <c r="Q68" s="17">
        <f t="shared" si="4"/>
        <v>10000000</v>
      </c>
      <c r="R68" s="16"/>
      <c r="S68" s="17">
        <f t="shared" si="5"/>
        <v>-13000000</v>
      </c>
      <c r="T68" s="17">
        <f t="shared" si="6"/>
        <v>-10000000</v>
      </c>
      <c r="U68" s="16"/>
      <c r="V68" s="17">
        <f t="shared" si="7"/>
        <v>-13000000</v>
      </c>
      <c r="W68" s="17">
        <f t="shared" si="8"/>
        <v>-10000000</v>
      </c>
      <c r="X68" s="5"/>
    </row>
    <row r="69" spans="1:24" ht="45.75" customHeight="1">
      <c r="A69" s="63"/>
      <c r="B69" s="64"/>
      <c r="C69" s="48" t="s">
        <v>158</v>
      </c>
      <c r="D69" s="49"/>
      <c r="E69" s="49"/>
      <c r="F69" s="49"/>
      <c r="G69" s="50"/>
      <c r="H69" s="99"/>
      <c r="I69" s="71"/>
      <c r="J69" s="16"/>
      <c r="K69" s="24"/>
      <c r="L69" s="16"/>
      <c r="M69" s="16"/>
      <c r="N69" s="16"/>
      <c r="O69" s="16"/>
      <c r="P69" s="17"/>
      <c r="Q69" s="17"/>
      <c r="R69" s="16"/>
      <c r="S69" s="17">
        <f t="shared" si="5"/>
        <v>0</v>
      </c>
      <c r="T69" s="17">
        <f t="shared" si="6"/>
        <v>0</v>
      </c>
      <c r="U69" s="16"/>
      <c r="V69" s="17">
        <f t="shared" si="7"/>
        <v>0</v>
      </c>
      <c r="W69" s="17">
        <f t="shared" si="8"/>
        <v>0</v>
      </c>
      <c r="X69" s="5"/>
    </row>
    <row r="70" spans="1:24" ht="63" customHeight="1">
      <c r="A70" s="55"/>
      <c r="B70" s="56"/>
      <c r="C70" s="48" t="s">
        <v>157</v>
      </c>
      <c r="D70" s="49"/>
      <c r="E70" s="49"/>
      <c r="F70" s="49"/>
      <c r="G70" s="50"/>
      <c r="H70" s="57"/>
      <c r="I70" s="58"/>
      <c r="J70" s="16"/>
      <c r="K70" s="24"/>
      <c r="L70" s="16"/>
      <c r="M70" s="16"/>
      <c r="N70" s="16"/>
      <c r="O70" s="16"/>
      <c r="P70" s="17"/>
      <c r="Q70" s="17"/>
      <c r="R70" s="16">
        <v>1000000</v>
      </c>
      <c r="S70" s="17">
        <f t="shared" si="5"/>
        <v>1000000</v>
      </c>
      <c r="T70" s="17">
        <f t="shared" si="6"/>
        <v>1000000</v>
      </c>
      <c r="U70" s="16">
        <v>1000000</v>
      </c>
      <c r="V70" s="17">
        <f t="shared" si="7"/>
        <v>1000000</v>
      </c>
      <c r="W70" s="17">
        <f t="shared" si="8"/>
        <v>1000000</v>
      </c>
      <c r="X70" s="5"/>
    </row>
    <row r="71" spans="1:24" ht="45.75" customHeight="1">
      <c r="A71" s="86"/>
      <c r="B71" s="87"/>
      <c r="C71" s="48" t="s">
        <v>174</v>
      </c>
      <c r="D71" s="72"/>
      <c r="E71" s="72"/>
      <c r="F71" s="72"/>
      <c r="G71" s="73"/>
      <c r="H71" s="57">
        <v>500000</v>
      </c>
      <c r="I71" s="89"/>
      <c r="J71" s="16">
        <v>500000</v>
      </c>
      <c r="K71" s="24">
        <f>SUM(J71/H71*100)</f>
        <v>100</v>
      </c>
      <c r="L71" s="16"/>
      <c r="M71" s="16"/>
      <c r="N71" s="16"/>
      <c r="O71" s="16">
        <v>2232449.97</v>
      </c>
      <c r="P71" s="17">
        <f t="shared" si="9"/>
        <v>1732449.9700000002</v>
      </c>
      <c r="Q71" s="17">
        <f t="shared" si="4"/>
        <v>2232449.97</v>
      </c>
      <c r="R71" s="16"/>
      <c r="S71" s="17">
        <f t="shared" si="5"/>
        <v>-500000</v>
      </c>
      <c r="T71" s="17">
        <f t="shared" si="6"/>
        <v>0</v>
      </c>
      <c r="U71" s="16"/>
      <c r="V71" s="17">
        <f t="shared" si="7"/>
        <v>-500000</v>
      </c>
      <c r="W71" s="17">
        <f t="shared" si="8"/>
        <v>0</v>
      </c>
      <c r="X71" s="5"/>
    </row>
    <row r="72" spans="1:24" ht="27.75" customHeight="1">
      <c r="A72" s="51" t="s">
        <v>131</v>
      </c>
      <c r="B72" s="52"/>
      <c r="C72" s="60" t="s">
        <v>6</v>
      </c>
      <c r="D72" s="61"/>
      <c r="E72" s="61"/>
      <c r="F72" s="61"/>
      <c r="G72" s="62"/>
      <c r="H72" s="90">
        <f>SUM(H75+H76+H78+H80)</f>
        <v>6968739</v>
      </c>
      <c r="I72" s="91"/>
      <c r="J72" s="14">
        <f>SUM(J75+J76+J78+J80)</f>
        <v>5077071.23</v>
      </c>
      <c r="K72" s="31">
        <f>SUM(J72/H72*100)</f>
        <v>72.85494879346179</v>
      </c>
      <c r="L72" s="14">
        <f>SUM(L74+L75+L76+L78+L80+L81+L82+L103+L105)</f>
        <v>39346856.45</v>
      </c>
      <c r="M72" s="14">
        <f>SUM(M74+M75+M76+M78+M80+M81+M82+M103+M105)</f>
        <v>39346856.45</v>
      </c>
      <c r="N72" s="14">
        <f>SUM(M72/L72*100)</f>
        <v>100</v>
      </c>
      <c r="O72" s="14">
        <f>SUM(O74+O75+O76+O78+O79+O80+O82+O103+O105)</f>
        <v>35139872.24</v>
      </c>
      <c r="P72" s="15">
        <f t="shared" si="9"/>
        <v>30062801.01</v>
      </c>
      <c r="Q72" s="15">
        <f t="shared" si="4"/>
        <v>-4206984.210000001</v>
      </c>
      <c r="R72" s="14">
        <f>SUM(R74+R75+R76+R77+R80+R83+R103)</f>
        <v>297217625.91999996</v>
      </c>
      <c r="S72" s="15">
        <f t="shared" si="5"/>
        <v>292140554.68999994</v>
      </c>
      <c r="T72" s="15">
        <f t="shared" si="6"/>
        <v>257870769.46999997</v>
      </c>
      <c r="U72" s="14">
        <f>SUM(U74+U75+U76+U77+U80+U83+U103)</f>
        <v>309616213.57</v>
      </c>
      <c r="V72" s="15">
        <f t="shared" si="7"/>
        <v>304539142.34</v>
      </c>
      <c r="W72" s="15">
        <f t="shared" si="8"/>
        <v>270269357.12</v>
      </c>
      <c r="X72" s="5"/>
    </row>
    <row r="73" spans="1:24" ht="19.5" customHeight="1" hidden="1">
      <c r="A73" s="51" t="s">
        <v>52</v>
      </c>
      <c r="B73" s="52"/>
      <c r="C73" s="60" t="s">
        <v>13</v>
      </c>
      <c r="D73" s="61"/>
      <c r="E73" s="61"/>
      <c r="F73" s="61"/>
      <c r="G73" s="62"/>
      <c r="H73" s="118">
        <v>0</v>
      </c>
      <c r="I73" s="119"/>
      <c r="J73" s="18"/>
      <c r="K73" s="28"/>
      <c r="L73" s="38"/>
      <c r="M73" s="18"/>
      <c r="N73" s="18"/>
      <c r="O73" s="18"/>
      <c r="P73" s="17">
        <f t="shared" si="9"/>
        <v>0</v>
      </c>
      <c r="Q73" s="17">
        <f t="shared" si="4"/>
        <v>0</v>
      </c>
      <c r="R73" s="18"/>
      <c r="S73" s="17">
        <f t="shared" si="5"/>
        <v>0</v>
      </c>
      <c r="T73" s="17">
        <f t="shared" si="6"/>
        <v>0</v>
      </c>
      <c r="U73" s="18"/>
      <c r="V73" s="17">
        <f t="shared" si="7"/>
        <v>0</v>
      </c>
      <c r="W73" s="17">
        <f t="shared" si="8"/>
        <v>0</v>
      </c>
      <c r="X73" s="5"/>
    </row>
    <row r="74" spans="1:24" ht="37.5" customHeight="1">
      <c r="A74" s="108" t="s">
        <v>98</v>
      </c>
      <c r="B74" s="101"/>
      <c r="C74" s="48" t="s">
        <v>152</v>
      </c>
      <c r="D74" s="109"/>
      <c r="E74" s="109"/>
      <c r="F74" s="109"/>
      <c r="G74" s="110"/>
      <c r="H74" s="26"/>
      <c r="I74" s="27"/>
      <c r="J74" s="19"/>
      <c r="K74" s="34"/>
      <c r="L74" s="19">
        <v>23178911.67</v>
      </c>
      <c r="M74" s="19">
        <v>23178911.67</v>
      </c>
      <c r="N74" s="19">
        <f>SUM(M74/L74*100)</f>
        <v>100</v>
      </c>
      <c r="O74" s="19">
        <v>16733446.32</v>
      </c>
      <c r="P74" s="17">
        <f t="shared" si="9"/>
        <v>16733446.32</v>
      </c>
      <c r="Q74" s="17">
        <f t="shared" si="4"/>
        <v>-6445465.3500000015</v>
      </c>
      <c r="R74" s="19">
        <v>16733446.32</v>
      </c>
      <c r="S74" s="17">
        <f t="shared" si="5"/>
        <v>16733446.32</v>
      </c>
      <c r="T74" s="17">
        <f t="shared" si="6"/>
        <v>-6445465.3500000015</v>
      </c>
      <c r="U74" s="19">
        <v>16733446.32</v>
      </c>
      <c r="V74" s="17">
        <f t="shared" si="7"/>
        <v>16733446.32</v>
      </c>
      <c r="W74" s="17">
        <f t="shared" si="8"/>
        <v>-6445465.3500000015</v>
      </c>
      <c r="X74" s="5"/>
    </row>
    <row r="75" spans="1:24" ht="39.75" customHeight="1">
      <c r="A75" s="51" t="s">
        <v>132</v>
      </c>
      <c r="B75" s="52"/>
      <c r="C75" s="48" t="s">
        <v>7</v>
      </c>
      <c r="D75" s="72"/>
      <c r="E75" s="72"/>
      <c r="F75" s="72"/>
      <c r="G75" s="73"/>
      <c r="H75" s="57">
        <v>2100383</v>
      </c>
      <c r="I75" s="89"/>
      <c r="J75" s="16">
        <v>2100383</v>
      </c>
      <c r="K75" s="24">
        <f>SUM(J75/H75*100)</f>
        <v>100</v>
      </c>
      <c r="L75" s="16">
        <v>1046394</v>
      </c>
      <c r="M75" s="16">
        <v>1046394</v>
      </c>
      <c r="N75" s="16">
        <f>SUM(M75/L75*100)</f>
        <v>100</v>
      </c>
      <c r="O75" s="16">
        <v>1081951</v>
      </c>
      <c r="P75" s="17">
        <f t="shared" si="9"/>
        <v>-1018432</v>
      </c>
      <c r="Q75" s="17">
        <f t="shared" si="4"/>
        <v>35557</v>
      </c>
      <c r="R75" s="16">
        <v>1081951</v>
      </c>
      <c r="S75" s="17">
        <f t="shared" si="5"/>
        <v>-1018432</v>
      </c>
      <c r="T75" s="17">
        <f t="shared" si="6"/>
        <v>35557</v>
      </c>
      <c r="U75" s="16">
        <v>1081951</v>
      </c>
      <c r="V75" s="17">
        <f t="shared" si="7"/>
        <v>-1018432</v>
      </c>
      <c r="W75" s="17">
        <f t="shared" si="8"/>
        <v>35557</v>
      </c>
      <c r="X75" s="5"/>
    </row>
    <row r="76" spans="1:24" ht="48" customHeight="1">
      <c r="A76" s="51" t="s">
        <v>133</v>
      </c>
      <c r="B76" s="52"/>
      <c r="C76" s="48" t="s">
        <v>153</v>
      </c>
      <c r="D76" s="72"/>
      <c r="E76" s="72"/>
      <c r="F76" s="72"/>
      <c r="G76" s="73"/>
      <c r="H76" s="57">
        <v>12878</v>
      </c>
      <c r="I76" s="89"/>
      <c r="J76" s="16">
        <v>12878</v>
      </c>
      <c r="K76" s="24">
        <f>SUM(J76/H76*100)</f>
        <v>100</v>
      </c>
      <c r="L76" s="16">
        <v>20337.28</v>
      </c>
      <c r="M76" s="16">
        <v>20337.28</v>
      </c>
      <c r="N76" s="16">
        <f>SUM(M76/L76*100)</f>
        <v>100</v>
      </c>
      <c r="O76" s="16">
        <v>135583</v>
      </c>
      <c r="P76" s="17">
        <f t="shared" si="9"/>
        <v>122705</v>
      </c>
      <c r="Q76" s="17">
        <f t="shared" si="4"/>
        <v>115245.72</v>
      </c>
      <c r="R76" s="16">
        <v>8050</v>
      </c>
      <c r="S76" s="17">
        <f t="shared" si="5"/>
        <v>-4828</v>
      </c>
      <c r="T76" s="17">
        <f t="shared" si="6"/>
        <v>-12287.279999999999</v>
      </c>
      <c r="U76" s="16">
        <v>7153</v>
      </c>
      <c r="V76" s="17">
        <f t="shared" si="7"/>
        <v>-5725</v>
      </c>
      <c r="W76" s="17">
        <f t="shared" si="8"/>
        <v>-13184.279999999999</v>
      </c>
      <c r="X76" s="5"/>
    </row>
    <row r="77" spans="1:24" ht="38.25" customHeight="1">
      <c r="A77" s="51" t="s">
        <v>134</v>
      </c>
      <c r="B77" s="52"/>
      <c r="C77" s="48" t="s">
        <v>15</v>
      </c>
      <c r="D77" s="72"/>
      <c r="E77" s="72"/>
      <c r="F77" s="72"/>
      <c r="G77" s="73"/>
      <c r="H77" s="57"/>
      <c r="I77" s="89"/>
      <c r="J77" s="16"/>
      <c r="K77" s="24"/>
      <c r="L77" s="16">
        <v>0</v>
      </c>
      <c r="M77" s="16">
        <v>0</v>
      </c>
      <c r="N77" s="16">
        <v>0</v>
      </c>
      <c r="O77" s="16"/>
      <c r="P77" s="17">
        <f t="shared" si="9"/>
        <v>0</v>
      </c>
      <c r="Q77" s="17">
        <f t="shared" si="4"/>
        <v>0</v>
      </c>
      <c r="R77" s="16"/>
      <c r="S77" s="17">
        <f t="shared" si="5"/>
        <v>0</v>
      </c>
      <c r="T77" s="17">
        <f t="shared" si="6"/>
        <v>0</v>
      </c>
      <c r="U77" s="16"/>
      <c r="V77" s="17">
        <f t="shared" si="7"/>
        <v>0</v>
      </c>
      <c r="W77" s="17">
        <f t="shared" si="8"/>
        <v>0</v>
      </c>
      <c r="X77" s="5"/>
    </row>
    <row r="78" spans="1:24" ht="34.5" customHeight="1">
      <c r="A78" s="80" t="s">
        <v>130</v>
      </c>
      <c r="B78" s="81"/>
      <c r="C78" s="48" t="s">
        <v>139</v>
      </c>
      <c r="D78" s="72"/>
      <c r="E78" s="72"/>
      <c r="F78" s="72"/>
      <c r="G78" s="73"/>
      <c r="H78" s="46">
        <v>767478</v>
      </c>
      <c r="I78" s="98"/>
      <c r="J78" s="16">
        <v>561099.43</v>
      </c>
      <c r="K78" s="16">
        <v>0</v>
      </c>
      <c r="L78" s="16">
        <v>1115734.5</v>
      </c>
      <c r="M78" s="16">
        <v>1115734.5</v>
      </c>
      <c r="N78" s="16">
        <f>SUM(M78/L78*100)</f>
        <v>100</v>
      </c>
      <c r="O78" s="16">
        <v>1083302.98</v>
      </c>
      <c r="P78" s="17">
        <f t="shared" si="9"/>
        <v>522203.54999999993</v>
      </c>
      <c r="Q78" s="17">
        <f t="shared" si="4"/>
        <v>-32431.52000000002</v>
      </c>
      <c r="R78" s="16">
        <v>1275919.03</v>
      </c>
      <c r="S78" s="17">
        <f t="shared" si="5"/>
        <v>714819.6</v>
      </c>
      <c r="T78" s="17">
        <f t="shared" si="6"/>
        <v>160184.53000000003</v>
      </c>
      <c r="U78" s="16">
        <v>1326955.13</v>
      </c>
      <c r="V78" s="17">
        <f t="shared" si="7"/>
        <v>765855.6999999998</v>
      </c>
      <c r="W78" s="17">
        <f t="shared" si="8"/>
        <v>211220.6299999999</v>
      </c>
      <c r="X78" s="5"/>
    </row>
    <row r="79" spans="1:24" ht="34.5" customHeight="1">
      <c r="A79" s="80" t="s">
        <v>190</v>
      </c>
      <c r="B79" s="88"/>
      <c r="C79" s="48" t="s">
        <v>191</v>
      </c>
      <c r="D79" s="49"/>
      <c r="E79" s="49"/>
      <c r="F79" s="49"/>
      <c r="G79" s="50"/>
      <c r="H79" s="46"/>
      <c r="I79" s="47"/>
      <c r="J79" s="16"/>
      <c r="K79" s="16"/>
      <c r="L79" s="16"/>
      <c r="M79" s="16"/>
      <c r="N79" s="16"/>
      <c r="O79" s="16">
        <v>992225.94</v>
      </c>
      <c r="P79" s="17"/>
      <c r="Q79" s="17"/>
      <c r="R79" s="16"/>
      <c r="S79" s="17"/>
      <c r="T79" s="17"/>
      <c r="U79" s="16"/>
      <c r="V79" s="17"/>
      <c r="W79" s="17"/>
      <c r="X79" s="5"/>
    </row>
    <row r="80" spans="1:24" ht="63" customHeight="1">
      <c r="A80" s="80" t="s">
        <v>140</v>
      </c>
      <c r="B80" s="81"/>
      <c r="C80" s="48" t="s">
        <v>141</v>
      </c>
      <c r="D80" s="72"/>
      <c r="E80" s="72"/>
      <c r="F80" s="72"/>
      <c r="G80" s="73"/>
      <c r="H80" s="46">
        <v>4088000</v>
      </c>
      <c r="I80" s="58"/>
      <c r="J80" s="18">
        <v>2402710.8</v>
      </c>
      <c r="K80" s="16">
        <v>0</v>
      </c>
      <c r="L80" s="16">
        <v>8646820</v>
      </c>
      <c r="M80" s="18">
        <v>8646820</v>
      </c>
      <c r="N80" s="16">
        <f>SUM(M80/L80*100)</f>
        <v>100</v>
      </c>
      <c r="O80" s="16">
        <v>9777278</v>
      </c>
      <c r="P80" s="17">
        <f t="shared" si="9"/>
        <v>7374567.2</v>
      </c>
      <c r="Q80" s="17">
        <f t="shared" si="4"/>
        <v>1130458</v>
      </c>
      <c r="R80" s="16">
        <v>9777278</v>
      </c>
      <c r="S80" s="17">
        <f aca="true" t="shared" si="17" ref="S80:S115">SUM(R80-J80)</f>
        <v>7374567.2</v>
      </c>
      <c r="T80" s="17">
        <f aca="true" t="shared" si="18" ref="T80:T115">SUM(R80-M80)</f>
        <v>1130458</v>
      </c>
      <c r="U80" s="16">
        <v>9777278</v>
      </c>
      <c r="V80" s="17">
        <f aca="true" t="shared" si="19" ref="V80:V115">SUM(U80-J80)</f>
        <v>7374567.2</v>
      </c>
      <c r="W80" s="17">
        <f aca="true" t="shared" si="20" ref="W80:W115">SUM(U80-M80)</f>
        <v>1130458</v>
      </c>
      <c r="X80" s="5"/>
    </row>
    <row r="81" spans="1:24" ht="45" customHeight="1">
      <c r="A81" s="67" t="s">
        <v>154</v>
      </c>
      <c r="B81" s="50"/>
      <c r="C81" s="48" t="s">
        <v>155</v>
      </c>
      <c r="D81" s="49"/>
      <c r="E81" s="49"/>
      <c r="F81" s="49"/>
      <c r="G81" s="50"/>
      <c r="H81" s="46"/>
      <c r="I81" s="47"/>
      <c r="J81" s="16"/>
      <c r="K81" s="24"/>
      <c r="L81" s="16">
        <v>214048</v>
      </c>
      <c r="M81" s="16">
        <v>214048</v>
      </c>
      <c r="N81" s="16">
        <f>SUM(M81/L81*100)</f>
        <v>100</v>
      </c>
      <c r="O81" s="16"/>
      <c r="P81" s="17">
        <f t="shared" si="9"/>
        <v>0</v>
      </c>
      <c r="Q81" s="17">
        <f t="shared" si="4"/>
        <v>-214048</v>
      </c>
      <c r="R81" s="16"/>
      <c r="S81" s="17">
        <f t="shared" si="17"/>
        <v>0</v>
      </c>
      <c r="T81" s="17">
        <f t="shared" si="18"/>
        <v>-214048</v>
      </c>
      <c r="U81" s="16"/>
      <c r="V81" s="17">
        <f t="shared" si="19"/>
        <v>0</v>
      </c>
      <c r="W81" s="17">
        <f t="shared" si="20"/>
        <v>-214048</v>
      </c>
      <c r="X81" s="5"/>
    </row>
    <row r="82" spans="1:24" ht="45" customHeight="1">
      <c r="A82" s="67" t="s">
        <v>182</v>
      </c>
      <c r="B82" s="50"/>
      <c r="C82" s="48" t="s">
        <v>183</v>
      </c>
      <c r="D82" s="49"/>
      <c r="E82" s="49"/>
      <c r="F82" s="49"/>
      <c r="G82" s="50"/>
      <c r="H82" s="46"/>
      <c r="I82" s="47"/>
      <c r="J82" s="16"/>
      <c r="K82" s="24"/>
      <c r="L82" s="16">
        <v>1983419</v>
      </c>
      <c r="M82" s="16">
        <v>1983419</v>
      </c>
      <c r="N82" s="16"/>
      <c r="O82" s="16">
        <v>2061374</v>
      </c>
      <c r="P82" s="17">
        <f t="shared" si="9"/>
        <v>2061374</v>
      </c>
      <c r="Q82" s="17">
        <f t="shared" si="4"/>
        <v>77955</v>
      </c>
      <c r="R82" s="16">
        <v>2138777</v>
      </c>
      <c r="S82" s="17"/>
      <c r="T82" s="17"/>
      <c r="U82" s="16">
        <v>2219276</v>
      </c>
      <c r="V82" s="17"/>
      <c r="W82" s="17"/>
      <c r="X82" s="5"/>
    </row>
    <row r="83" spans="1:24" ht="32.25" customHeight="1">
      <c r="A83" s="53" t="s">
        <v>188</v>
      </c>
      <c r="B83" s="59"/>
      <c r="C83" s="76" t="s">
        <v>9</v>
      </c>
      <c r="D83" s="77"/>
      <c r="E83" s="77"/>
      <c r="F83" s="77"/>
      <c r="G83" s="78"/>
      <c r="H83" s="90">
        <f>SUM(H85:I102)</f>
        <v>282452058.55</v>
      </c>
      <c r="I83" s="91"/>
      <c r="J83" s="14">
        <f>SUM(J85:J103)</f>
        <v>269674039.96</v>
      </c>
      <c r="K83" s="31">
        <f>SUM(J83/H83*100)</f>
        <v>95.47603984350566</v>
      </c>
      <c r="L83" s="14">
        <f>SUM(L85+L86+L87+L88+L89+L93+L100+L94+L97+L98+L99+L102+L101)</f>
        <v>229528194.23000002</v>
      </c>
      <c r="M83" s="40">
        <f>SUM(M85+M86+M87+M88+M89+M90+M91+M92+M93+M94+M97+M98+M100+M101+M102)</f>
        <v>229494188.59</v>
      </c>
      <c r="N83" s="14">
        <f aca="true" t="shared" si="21" ref="N83:N108">SUM(M83/L83*100)</f>
        <v>99.98518454775716</v>
      </c>
      <c r="O83" s="14">
        <f>SUM(O85+O86+O87+O88+O89+O93+O94+O95+O96+O97+O100+O101+O102)</f>
        <v>248033356.10999998</v>
      </c>
      <c r="P83" s="15">
        <f aca="true" t="shared" si="22" ref="P83:P112">SUM(O83-J83)</f>
        <v>-21640683.849999994</v>
      </c>
      <c r="Q83" s="15">
        <f aca="true" t="shared" si="23" ref="Q83:Q115">SUM(O83-M83)</f>
        <v>18539167.51999998</v>
      </c>
      <c r="R83" s="14">
        <f>SUM(R85:R102)</f>
        <v>266607374.59999996</v>
      </c>
      <c r="S83" s="15">
        <f t="shared" si="17"/>
        <v>-3066665.3600000143</v>
      </c>
      <c r="T83" s="15">
        <f t="shared" si="18"/>
        <v>37113186.00999996</v>
      </c>
      <c r="U83" s="14">
        <f>SUM(U85:U102)</f>
        <v>279006859.25</v>
      </c>
      <c r="V83" s="15">
        <f t="shared" si="19"/>
        <v>9332819.290000021</v>
      </c>
      <c r="W83" s="15">
        <f t="shared" si="20"/>
        <v>49512670.66</v>
      </c>
      <c r="X83" s="5"/>
    </row>
    <row r="84" spans="1:24" ht="14.25" customHeight="1">
      <c r="A84" s="3"/>
      <c r="B84" s="4"/>
      <c r="C84" s="76" t="s">
        <v>66</v>
      </c>
      <c r="D84" s="77"/>
      <c r="E84" s="77"/>
      <c r="F84" s="77"/>
      <c r="G84" s="78"/>
      <c r="H84" s="57"/>
      <c r="I84" s="89"/>
      <c r="J84" s="16"/>
      <c r="K84" s="24"/>
      <c r="L84" s="16"/>
      <c r="M84" s="16"/>
      <c r="N84" s="16"/>
      <c r="O84" s="16"/>
      <c r="P84" s="17">
        <f t="shared" si="22"/>
        <v>0</v>
      </c>
      <c r="Q84" s="17">
        <f t="shared" si="23"/>
        <v>0</v>
      </c>
      <c r="R84" s="16"/>
      <c r="S84" s="17">
        <f t="shared" si="17"/>
        <v>0</v>
      </c>
      <c r="T84" s="17">
        <f t="shared" si="18"/>
        <v>0</v>
      </c>
      <c r="U84" s="16"/>
      <c r="V84" s="17">
        <f t="shared" si="19"/>
        <v>0</v>
      </c>
      <c r="W84" s="17">
        <f t="shared" si="20"/>
        <v>0</v>
      </c>
      <c r="X84" s="5"/>
    </row>
    <row r="85" spans="1:24" ht="44.25" customHeight="1">
      <c r="A85" s="3"/>
      <c r="B85" s="4"/>
      <c r="C85" s="79" t="s">
        <v>67</v>
      </c>
      <c r="D85" s="84"/>
      <c r="E85" s="84"/>
      <c r="F85" s="84"/>
      <c r="G85" s="85"/>
      <c r="H85" s="57">
        <v>11839650</v>
      </c>
      <c r="I85" s="89"/>
      <c r="J85" s="16">
        <v>11839650</v>
      </c>
      <c r="K85" s="24">
        <f aca="true" t="shared" si="24" ref="K85:K104">SUM(J85/H85*100)</f>
        <v>100</v>
      </c>
      <c r="L85" s="16">
        <v>11604200</v>
      </c>
      <c r="M85" s="16">
        <v>11604200</v>
      </c>
      <c r="N85" s="16">
        <f t="shared" si="21"/>
        <v>100</v>
      </c>
      <c r="O85" s="16">
        <v>11407850</v>
      </c>
      <c r="P85" s="17">
        <f t="shared" si="22"/>
        <v>-431800</v>
      </c>
      <c r="Q85" s="17">
        <f t="shared" si="23"/>
        <v>-196350</v>
      </c>
      <c r="R85" s="16">
        <v>11407850</v>
      </c>
      <c r="S85" s="17">
        <f t="shared" si="17"/>
        <v>-431800</v>
      </c>
      <c r="T85" s="17">
        <f t="shared" si="18"/>
        <v>-196350</v>
      </c>
      <c r="U85" s="16">
        <v>11407850</v>
      </c>
      <c r="V85" s="17">
        <f t="shared" si="19"/>
        <v>-431800</v>
      </c>
      <c r="W85" s="17">
        <f t="shared" si="20"/>
        <v>-196350</v>
      </c>
      <c r="X85" s="5"/>
    </row>
    <row r="86" spans="1:24" ht="47.25" customHeight="1">
      <c r="A86" s="3"/>
      <c r="B86" s="4"/>
      <c r="C86" s="92" t="s">
        <v>68</v>
      </c>
      <c r="D86" s="93"/>
      <c r="E86" s="93"/>
      <c r="F86" s="93"/>
      <c r="G86" s="94"/>
      <c r="H86" s="57">
        <v>131354449</v>
      </c>
      <c r="I86" s="89"/>
      <c r="J86" s="16">
        <v>131354449</v>
      </c>
      <c r="K86" s="24">
        <f t="shared" si="24"/>
        <v>100</v>
      </c>
      <c r="L86" s="16">
        <v>130352510</v>
      </c>
      <c r="M86" s="16">
        <v>130352510</v>
      </c>
      <c r="N86" s="16">
        <f t="shared" si="21"/>
        <v>100</v>
      </c>
      <c r="O86" s="16">
        <v>143208151</v>
      </c>
      <c r="P86" s="17">
        <f t="shared" si="22"/>
        <v>11853702</v>
      </c>
      <c r="Q86" s="17">
        <f t="shared" si="23"/>
        <v>12855641</v>
      </c>
      <c r="R86" s="16">
        <v>151824515</v>
      </c>
      <c r="S86" s="17">
        <f t="shared" si="17"/>
        <v>20470066</v>
      </c>
      <c r="T86" s="17">
        <f t="shared" si="18"/>
        <v>21472005</v>
      </c>
      <c r="U86" s="16">
        <v>160866572</v>
      </c>
      <c r="V86" s="17">
        <f t="shared" si="19"/>
        <v>29512123</v>
      </c>
      <c r="W86" s="17">
        <f t="shared" si="20"/>
        <v>30514062</v>
      </c>
      <c r="X86" s="5"/>
    </row>
    <row r="87" spans="1:24" ht="45" customHeight="1">
      <c r="A87" s="3"/>
      <c r="B87" s="4"/>
      <c r="C87" s="79" t="s">
        <v>96</v>
      </c>
      <c r="D87" s="84"/>
      <c r="E87" s="84"/>
      <c r="F87" s="84"/>
      <c r="G87" s="85"/>
      <c r="H87" s="57">
        <v>10137900</v>
      </c>
      <c r="I87" s="89"/>
      <c r="J87" s="18">
        <v>8370933</v>
      </c>
      <c r="K87" s="24">
        <f t="shared" si="24"/>
        <v>82.57068031840915</v>
      </c>
      <c r="L87" s="16">
        <v>5571750</v>
      </c>
      <c r="M87" s="16">
        <v>5571750</v>
      </c>
      <c r="N87" s="16">
        <f t="shared" si="21"/>
        <v>100</v>
      </c>
      <c r="O87" s="16">
        <v>5270000</v>
      </c>
      <c r="P87" s="17">
        <f t="shared" si="22"/>
        <v>-3100933</v>
      </c>
      <c r="Q87" s="17">
        <f t="shared" si="23"/>
        <v>-301750</v>
      </c>
      <c r="R87" s="16">
        <v>5270000</v>
      </c>
      <c r="S87" s="17">
        <f t="shared" si="17"/>
        <v>-3100933</v>
      </c>
      <c r="T87" s="17">
        <f t="shared" si="18"/>
        <v>-301750</v>
      </c>
      <c r="U87" s="16">
        <v>5270000</v>
      </c>
      <c r="V87" s="17">
        <f t="shared" si="19"/>
        <v>-3100933</v>
      </c>
      <c r="W87" s="17">
        <f t="shared" si="20"/>
        <v>-301750</v>
      </c>
      <c r="X87" s="5"/>
    </row>
    <row r="88" spans="1:24" ht="56.25" customHeight="1">
      <c r="A88" s="3"/>
      <c r="B88" s="4"/>
      <c r="C88" s="79" t="s">
        <v>71</v>
      </c>
      <c r="D88" s="84"/>
      <c r="E88" s="84"/>
      <c r="F88" s="84"/>
      <c r="G88" s="85"/>
      <c r="H88" s="57">
        <v>39602019</v>
      </c>
      <c r="I88" s="89"/>
      <c r="J88" s="16">
        <v>39602019</v>
      </c>
      <c r="K88" s="24">
        <f t="shared" si="24"/>
        <v>100</v>
      </c>
      <c r="L88" s="16">
        <v>33257182</v>
      </c>
      <c r="M88" s="16">
        <v>33257182</v>
      </c>
      <c r="N88" s="16">
        <f t="shared" si="21"/>
        <v>100</v>
      </c>
      <c r="O88" s="16">
        <v>34748725</v>
      </c>
      <c r="P88" s="17">
        <f t="shared" si="22"/>
        <v>-4853294</v>
      </c>
      <c r="Q88" s="17">
        <f t="shared" si="23"/>
        <v>1491543</v>
      </c>
      <c r="R88" s="16">
        <v>36752075</v>
      </c>
      <c r="S88" s="17">
        <f t="shared" si="17"/>
        <v>-2849944</v>
      </c>
      <c r="T88" s="17">
        <f t="shared" si="18"/>
        <v>3494893</v>
      </c>
      <c r="U88" s="16">
        <v>38852730</v>
      </c>
      <c r="V88" s="17">
        <f t="shared" si="19"/>
        <v>-749289</v>
      </c>
      <c r="W88" s="17">
        <f t="shared" si="20"/>
        <v>5595548</v>
      </c>
      <c r="X88" s="5"/>
    </row>
    <row r="89" spans="1:24" ht="34.5" customHeight="1">
      <c r="A89" s="3"/>
      <c r="B89" s="4"/>
      <c r="C89" s="79" t="s">
        <v>72</v>
      </c>
      <c r="D89" s="84"/>
      <c r="E89" s="84"/>
      <c r="F89" s="84"/>
      <c r="G89" s="85"/>
      <c r="H89" s="57">
        <v>519984.45</v>
      </c>
      <c r="I89" s="89"/>
      <c r="J89" s="16">
        <v>519984.45</v>
      </c>
      <c r="K89" s="24">
        <f t="shared" si="24"/>
        <v>100</v>
      </c>
      <c r="L89" s="16">
        <v>1001736.4</v>
      </c>
      <c r="M89" s="16">
        <v>1001736.4</v>
      </c>
      <c r="N89" s="16">
        <f t="shared" si="21"/>
        <v>100</v>
      </c>
      <c r="O89" s="16">
        <v>1477840</v>
      </c>
      <c r="P89" s="17">
        <f t="shared" si="22"/>
        <v>957855.55</v>
      </c>
      <c r="Q89" s="17">
        <f t="shared" si="23"/>
        <v>476103.6</v>
      </c>
      <c r="R89" s="16">
        <v>1477840</v>
      </c>
      <c r="S89" s="17">
        <f t="shared" si="17"/>
        <v>957855.55</v>
      </c>
      <c r="T89" s="17">
        <f t="shared" si="18"/>
        <v>476103.6</v>
      </c>
      <c r="U89" s="16">
        <v>1477840</v>
      </c>
      <c r="V89" s="17">
        <f t="shared" si="19"/>
        <v>957855.55</v>
      </c>
      <c r="W89" s="17">
        <f t="shared" si="20"/>
        <v>476103.6</v>
      </c>
      <c r="X89" s="5"/>
    </row>
    <row r="90" spans="1:24" ht="33.75" customHeight="1">
      <c r="A90" s="3"/>
      <c r="B90" s="4"/>
      <c r="C90" s="79" t="s">
        <v>69</v>
      </c>
      <c r="D90" s="84"/>
      <c r="E90" s="84"/>
      <c r="F90" s="84"/>
      <c r="G90" s="85"/>
      <c r="H90" s="46">
        <v>748087</v>
      </c>
      <c r="I90" s="98"/>
      <c r="J90" s="16">
        <v>748087</v>
      </c>
      <c r="K90" s="24">
        <f t="shared" si="24"/>
        <v>100</v>
      </c>
      <c r="L90" s="16"/>
      <c r="M90" s="16"/>
      <c r="N90" s="16" t="e">
        <f t="shared" si="21"/>
        <v>#DIV/0!</v>
      </c>
      <c r="O90" s="16"/>
      <c r="P90" s="17">
        <f t="shared" si="22"/>
        <v>-748087</v>
      </c>
      <c r="Q90" s="17">
        <f t="shared" si="23"/>
        <v>0</v>
      </c>
      <c r="R90" s="16"/>
      <c r="S90" s="17">
        <f t="shared" si="17"/>
        <v>-748087</v>
      </c>
      <c r="T90" s="17">
        <f t="shared" si="18"/>
        <v>0</v>
      </c>
      <c r="U90" s="16"/>
      <c r="V90" s="17">
        <f t="shared" si="19"/>
        <v>-748087</v>
      </c>
      <c r="W90" s="17">
        <f t="shared" si="20"/>
        <v>0</v>
      </c>
      <c r="X90" s="5"/>
    </row>
    <row r="91" spans="1:24" ht="42.75" customHeight="1">
      <c r="A91" s="3"/>
      <c r="B91" s="4"/>
      <c r="C91" s="79" t="s">
        <v>73</v>
      </c>
      <c r="D91" s="84"/>
      <c r="E91" s="84"/>
      <c r="F91" s="84"/>
      <c r="G91" s="85"/>
      <c r="H91" s="57">
        <v>1167127</v>
      </c>
      <c r="I91" s="89"/>
      <c r="J91" s="18">
        <v>1167127</v>
      </c>
      <c r="K91" s="24">
        <f t="shared" si="24"/>
        <v>100</v>
      </c>
      <c r="L91" s="16"/>
      <c r="M91" s="16"/>
      <c r="N91" s="16" t="e">
        <f t="shared" si="21"/>
        <v>#DIV/0!</v>
      </c>
      <c r="O91" s="16"/>
      <c r="P91" s="17">
        <f t="shared" si="22"/>
        <v>-1167127</v>
      </c>
      <c r="Q91" s="17">
        <f t="shared" si="23"/>
        <v>0</v>
      </c>
      <c r="R91" s="16"/>
      <c r="S91" s="17">
        <f t="shared" si="17"/>
        <v>-1167127</v>
      </c>
      <c r="T91" s="17">
        <f t="shared" si="18"/>
        <v>0</v>
      </c>
      <c r="U91" s="16"/>
      <c r="V91" s="17">
        <f t="shared" si="19"/>
        <v>-1167127</v>
      </c>
      <c r="W91" s="17">
        <f t="shared" si="20"/>
        <v>0</v>
      </c>
      <c r="X91" s="5"/>
    </row>
    <row r="92" spans="1:24" ht="18" customHeight="1">
      <c r="A92" s="100"/>
      <c r="B92" s="101"/>
      <c r="C92" s="79" t="s">
        <v>149</v>
      </c>
      <c r="D92" s="49"/>
      <c r="E92" s="49"/>
      <c r="F92" s="49"/>
      <c r="G92" s="50"/>
      <c r="H92" s="99"/>
      <c r="I92" s="71"/>
      <c r="J92" s="16"/>
      <c r="K92" s="24"/>
      <c r="L92" s="16"/>
      <c r="M92" s="16"/>
      <c r="N92" s="16"/>
      <c r="O92" s="16"/>
      <c r="P92" s="17">
        <f t="shared" si="22"/>
        <v>0</v>
      </c>
      <c r="Q92" s="17">
        <f t="shared" si="23"/>
        <v>0</v>
      </c>
      <c r="R92" s="16"/>
      <c r="S92" s="17">
        <f t="shared" si="17"/>
        <v>0</v>
      </c>
      <c r="T92" s="17">
        <f t="shared" si="18"/>
        <v>0</v>
      </c>
      <c r="U92" s="16"/>
      <c r="V92" s="17">
        <f t="shared" si="19"/>
        <v>0</v>
      </c>
      <c r="W92" s="17">
        <f t="shared" si="20"/>
        <v>0</v>
      </c>
      <c r="X92" s="5"/>
    </row>
    <row r="93" spans="1:24" ht="31.5" customHeight="1">
      <c r="A93" s="3"/>
      <c r="B93" s="4"/>
      <c r="C93" s="79" t="s">
        <v>181</v>
      </c>
      <c r="D93" s="84"/>
      <c r="E93" s="84"/>
      <c r="F93" s="84"/>
      <c r="G93" s="85"/>
      <c r="H93" s="57">
        <v>774981</v>
      </c>
      <c r="I93" s="89"/>
      <c r="J93" s="16">
        <v>774981</v>
      </c>
      <c r="K93" s="24">
        <f t="shared" si="24"/>
        <v>100</v>
      </c>
      <c r="L93" s="16">
        <v>801977</v>
      </c>
      <c r="M93" s="16">
        <v>801977</v>
      </c>
      <c r="N93" s="16">
        <f t="shared" si="21"/>
        <v>100</v>
      </c>
      <c r="O93" s="16">
        <v>830909</v>
      </c>
      <c r="P93" s="17">
        <f t="shared" si="22"/>
        <v>55928</v>
      </c>
      <c r="Q93" s="17">
        <f t="shared" si="23"/>
        <v>28932</v>
      </c>
      <c r="R93" s="16">
        <v>861546</v>
      </c>
      <c r="S93" s="17">
        <f t="shared" si="17"/>
        <v>86565</v>
      </c>
      <c r="T93" s="17">
        <f t="shared" si="18"/>
        <v>59569</v>
      </c>
      <c r="U93" s="16">
        <v>893408</v>
      </c>
      <c r="V93" s="17">
        <f t="shared" si="19"/>
        <v>118427</v>
      </c>
      <c r="W93" s="17">
        <f t="shared" si="20"/>
        <v>91431</v>
      </c>
      <c r="X93" s="5"/>
    </row>
    <row r="94" spans="1:24" ht="54" customHeight="1">
      <c r="A94" s="3"/>
      <c r="B94" s="4"/>
      <c r="C94" s="79" t="s">
        <v>70</v>
      </c>
      <c r="D94" s="84"/>
      <c r="E94" s="84"/>
      <c r="F94" s="84"/>
      <c r="G94" s="85"/>
      <c r="H94" s="57">
        <v>3707.84</v>
      </c>
      <c r="I94" s="89"/>
      <c r="J94" s="16">
        <v>3707.84</v>
      </c>
      <c r="K94" s="24">
        <f t="shared" si="24"/>
        <v>100</v>
      </c>
      <c r="L94" s="16">
        <v>3707.88</v>
      </c>
      <c r="M94" s="16">
        <v>3707.88</v>
      </c>
      <c r="N94" s="16">
        <f t="shared" si="21"/>
        <v>100</v>
      </c>
      <c r="O94" s="16">
        <v>3688.19</v>
      </c>
      <c r="P94" s="17">
        <f t="shared" si="22"/>
        <v>-19.65000000000009</v>
      </c>
      <c r="Q94" s="17">
        <f t="shared" si="23"/>
        <v>-19.690000000000055</v>
      </c>
      <c r="R94" s="16">
        <v>3835.7</v>
      </c>
      <c r="S94" s="17">
        <f t="shared" si="17"/>
        <v>127.85999999999967</v>
      </c>
      <c r="T94" s="17">
        <f t="shared" si="18"/>
        <v>127.81999999999971</v>
      </c>
      <c r="U94" s="16">
        <v>3989.15</v>
      </c>
      <c r="V94" s="17">
        <f t="shared" si="19"/>
        <v>281.30999999999995</v>
      </c>
      <c r="W94" s="17">
        <f t="shared" si="20"/>
        <v>281.27</v>
      </c>
      <c r="X94" s="5"/>
    </row>
    <row r="95" spans="1:24" ht="54" customHeight="1">
      <c r="A95" s="100"/>
      <c r="B95" s="101"/>
      <c r="C95" s="79" t="s">
        <v>194</v>
      </c>
      <c r="D95" s="49"/>
      <c r="E95" s="49"/>
      <c r="F95" s="49"/>
      <c r="G95" s="50"/>
      <c r="H95" s="99"/>
      <c r="I95" s="71"/>
      <c r="J95" s="16"/>
      <c r="K95" s="24"/>
      <c r="L95" s="16"/>
      <c r="M95" s="16"/>
      <c r="N95" s="16"/>
      <c r="O95" s="16">
        <v>3387.08</v>
      </c>
      <c r="P95" s="17">
        <f t="shared" si="22"/>
        <v>3387.08</v>
      </c>
      <c r="Q95" s="17">
        <f t="shared" si="23"/>
        <v>3387.08</v>
      </c>
      <c r="R95" s="16">
        <v>3387.08</v>
      </c>
      <c r="S95" s="17">
        <f t="shared" si="17"/>
        <v>3387.08</v>
      </c>
      <c r="T95" s="17">
        <f t="shared" si="18"/>
        <v>3387.08</v>
      </c>
      <c r="U95" s="16">
        <v>3387.08</v>
      </c>
      <c r="V95" s="17">
        <f t="shared" si="19"/>
        <v>3387.08</v>
      </c>
      <c r="W95" s="17">
        <f t="shared" si="20"/>
        <v>3387.08</v>
      </c>
      <c r="X95" s="5"/>
    </row>
    <row r="96" spans="1:24" ht="54" customHeight="1">
      <c r="A96" s="100"/>
      <c r="B96" s="101"/>
      <c r="C96" s="79" t="s">
        <v>150</v>
      </c>
      <c r="D96" s="49"/>
      <c r="E96" s="49"/>
      <c r="F96" s="49"/>
      <c r="G96" s="50"/>
      <c r="H96" s="99"/>
      <c r="I96" s="71"/>
      <c r="J96" s="16"/>
      <c r="K96" s="24"/>
      <c r="L96" s="16"/>
      <c r="M96" s="16"/>
      <c r="N96" s="16"/>
      <c r="O96" s="16">
        <v>1995000</v>
      </c>
      <c r="P96" s="17">
        <f t="shared" si="22"/>
        <v>1995000</v>
      </c>
      <c r="Q96" s="17">
        <f t="shared" si="23"/>
        <v>1995000</v>
      </c>
      <c r="R96" s="16">
        <v>1995000</v>
      </c>
      <c r="S96" s="17">
        <f t="shared" si="17"/>
        <v>1995000</v>
      </c>
      <c r="T96" s="17">
        <f t="shared" si="18"/>
        <v>1995000</v>
      </c>
      <c r="U96" s="16">
        <v>1995000</v>
      </c>
      <c r="V96" s="17">
        <f t="shared" si="19"/>
        <v>1995000</v>
      </c>
      <c r="W96" s="17">
        <f t="shared" si="20"/>
        <v>1995000</v>
      </c>
      <c r="X96" s="5"/>
    </row>
    <row r="97" spans="1:24" ht="56.25" customHeight="1">
      <c r="A97" s="3"/>
      <c r="B97" s="4"/>
      <c r="C97" s="79" t="s">
        <v>195</v>
      </c>
      <c r="D97" s="84"/>
      <c r="E97" s="84"/>
      <c r="F97" s="84"/>
      <c r="G97" s="85"/>
      <c r="H97" s="57">
        <v>207695</v>
      </c>
      <c r="I97" s="89"/>
      <c r="J97" s="16">
        <v>0</v>
      </c>
      <c r="K97" s="24">
        <f t="shared" si="24"/>
        <v>0</v>
      </c>
      <c r="L97" s="16">
        <v>207694.76</v>
      </c>
      <c r="M97" s="16">
        <v>177076.2</v>
      </c>
      <c r="N97" s="16">
        <f t="shared" si="21"/>
        <v>85.25790443629873</v>
      </c>
      <c r="O97" s="16">
        <v>207694.76</v>
      </c>
      <c r="P97" s="17">
        <f t="shared" si="22"/>
        <v>207694.76</v>
      </c>
      <c r="Q97" s="17">
        <f t="shared" si="23"/>
        <v>30618.559999999998</v>
      </c>
      <c r="R97" s="16">
        <v>207694.76</v>
      </c>
      <c r="S97" s="17">
        <f t="shared" si="17"/>
        <v>207694.76</v>
      </c>
      <c r="T97" s="17">
        <f t="shared" si="18"/>
        <v>30618.559999999998</v>
      </c>
      <c r="U97" s="16">
        <v>207694.76</v>
      </c>
      <c r="V97" s="17">
        <f t="shared" si="19"/>
        <v>207694.76</v>
      </c>
      <c r="W97" s="17">
        <f t="shared" si="20"/>
        <v>30618.559999999998</v>
      </c>
      <c r="X97" s="5"/>
    </row>
    <row r="98" spans="1:24" ht="45.75" customHeight="1">
      <c r="A98" s="3"/>
      <c r="B98" s="4"/>
      <c r="C98" s="79" t="s">
        <v>91</v>
      </c>
      <c r="D98" s="84"/>
      <c r="E98" s="84"/>
      <c r="F98" s="84"/>
      <c r="G98" s="85"/>
      <c r="H98" s="57">
        <v>1598980.02</v>
      </c>
      <c r="I98" s="89"/>
      <c r="J98" s="16">
        <v>1403160.04</v>
      </c>
      <c r="K98" s="24">
        <f t="shared" si="24"/>
        <v>87.75344422377461</v>
      </c>
      <c r="L98" s="16">
        <v>3340000</v>
      </c>
      <c r="M98" s="16">
        <v>3340000</v>
      </c>
      <c r="N98" s="16">
        <f t="shared" si="21"/>
        <v>100</v>
      </c>
      <c r="O98" s="16"/>
      <c r="P98" s="17">
        <f t="shared" si="22"/>
        <v>-1403160.04</v>
      </c>
      <c r="Q98" s="17">
        <f t="shared" si="23"/>
        <v>-3340000</v>
      </c>
      <c r="R98" s="16"/>
      <c r="S98" s="17">
        <f t="shared" si="17"/>
        <v>-1403160.04</v>
      </c>
      <c r="T98" s="17">
        <f t="shared" si="18"/>
        <v>-3340000</v>
      </c>
      <c r="U98" s="16"/>
      <c r="V98" s="17">
        <f t="shared" si="19"/>
        <v>-1403160.04</v>
      </c>
      <c r="W98" s="17">
        <f t="shared" si="20"/>
        <v>-3340000</v>
      </c>
      <c r="X98" s="5"/>
    </row>
    <row r="99" spans="1:24" ht="75.75" customHeight="1">
      <c r="A99" s="3"/>
      <c r="B99" s="4"/>
      <c r="C99" s="79" t="s">
        <v>97</v>
      </c>
      <c r="D99" s="84"/>
      <c r="E99" s="84"/>
      <c r="F99" s="84"/>
      <c r="G99" s="85"/>
      <c r="H99" s="57">
        <v>3223</v>
      </c>
      <c r="I99" s="89"/>
      <c r="J99" s="16">
        <v>0</v>
      </c>
      <c r="K99" s="24">
        <f t="shared" si="24"/>
        <v>0</v>
      </c>
      <c r="L99" s="16">
        <v>3387.08</v>
      </c>
      <c r="M99" s="16">
        <v>0</v>
      </c>
      <c r="N99" s="16">
        <f t="shared" si="21"/>
        <v>0</v>
      </c>
      <c r="O99" s="16"/>
      <c r="P99" s="17">
        <f t="shared" si="22"/>
        <v>0</v>
      </c>
      <c r="Q99" s="17">
        <f t="shared" si="23"/>
        <v>0</v>
      </c>
      <c r="R99" s="16"/>
      <c r="S99" s="17">
        <f t="shared" si="17"/>
        <v>0</v>
      </c>
      <c r="T99" s="17">
        <f t="shared" si="18"/>
        <v>0</v>
      </c>
      <c r="U99" s="16"/>
      <c r="V99" s="17">
        <f t="shared" si="19"/>
        <v>0</v>
      </c>
      <c r="W99" s="17">
        <f t="shared" si="20"/>
        <v>0</v>
      </c>
      <c r="X99" s="5"/>
    </row>
    <row r="100" spans="1:24" ht="36" customHeight="1">
      <c r="A100" s="3"/>
      <c r="B100" s="4"/>
      <c r="C100" s="79" t="s">
        <v>128</v>
      </c>
      <c r="D100" s="84"/>
      <c r="E100" s="84"/>
      <c r="F100" s="84"/>
      <c r="G100" s="85"/>
      <c r="H100" s="57">
        <v>1819318</v>
      </c>
      <c r="I100" s="89"/>
      <c r="J100" s="16">
        <v>1819318</v>
      </c>
      <c r="K100" s="24">
        <v>0</v>
      </c>
      <c r="L100" s="16">
        <v>1882503</v>
      </c>
      <c r="M100" s="16">
        <v>1882503</v>
      </c>
      <c r="N100" s="16">
        <f t="shared" si="21"/>
        <v>100</v>
      </c>
      <c r="O100" s="16">
        <v>1950219</v>
      </c>
      <c r="P100" s="17">
        <f t="shared" si="22"/>
        <v>130901</v>
      </c>
      <c r="Q100" s="17">
        <f t="shared" si="23"/>
        <v>67716</v>
      </c>
      <c r="R100" s="16">
        <v>2021924</v>
      </c>
      <c r="S100" s="17">
        <f t="shared" si="17"/>
        <v>202606</v>
      </c>
      <c r="T100" s="17">
        <f t="shared" si="18"/>
        <v>139421</v>
      </c>
      <c r="U100" s="16">
        <v>2096497</v>
      </c>
      <c r="V100" s="17">
        <f t="shared" si="19"/>
        <v>277179</v>
      </c>
      <c r="W100" s="17">
        <f t="shared" si="20"/>
        <v>213994</v>
      </c>
      <c r="X100" s="5"/>
    </row>
    <row r="101" spans="1:24" ht="45.75" customHeight="1">
      <c r="A101" s="3"/>
      <c r="B101" s="4"/>
      <c r="C101" s="79" t="s">
        <v>129</v>
      </c>
      <c r="D101" s="84"/>
      <c r="E101" s="84"/>
      <c r="F101" s="84"/>
      <c r="G101" s="85"/>
      <c r="H101" s="57">
        <v>44480480</v>
      </c>
      <c r="I101" s="89"/>
      <c r="J101" s="16">
        <v>43903432.84</v>
      </c>
      <c r="K101" s="24">
        <v>0</v>
      </c>
      <c r="L101" s="16">
        <v>40574389.64</v>
      </c>
      <c r="M101" s="16">
        <v>40574389.64</v>
      </c>
      <c r="N101" s="16">
        <f t="shared" si="21"/>
        <v>100</v>
      </c>
      <c r="O101" s="16">
        <v>42772404.38</v>
      </c>
      <c r="P101" s="17">
        <f t="shared" si="22"/>
        <v>-1131028.460000001</v>
      </c>
      <c r="Q101" s="17">
        <f t="shared" si="23"/>
        <v>2198014.740000002</v>
      </c>
      <c r="R101" s="16">
        <v>43879091.36</v>
      </c>
      <c r="S101" s="17">
        <f t="shared" si="17"/>
        <v>-24341.480000004172</v>
      </c>
      <c r="T101" s="17">
        <f t="shared" si="18"/>
        <v>3304701.719999999</v>
      </c>
      <c r="U101" s="16">
        <v>45029275.56</v>
      </c>
      <c r="V101" s="17">
        <f t="shared" si="19"/>
        <v>1125842.7199999988</v>
      </c>
      <c r="W101" s="17">
        <f t="shared" si="20"/>
        <v>4454885.920000002</v>
      </c>
      <c r="X101" s="5"/>
    </row>
    <row r="102" spans="1:24" ht="48" customHeight="1">
      <c r="A102" s="3"/>
      <c r="B102" s="4"/>
      <c r="C102" s="79" t="s">
        <v>151</v>
      </c>
      <c r="D102" s="84"/>
      <c r="E102" s="84"/>
      <c r="F102" s="84"/>
      <c r="G102" s="85"/>
      <c r="H102" s="57">
        <v>38194457.24</v>
      </c>
      <c r="I102" s="89"/>
      <c r="J102" s="16">
        <v>27426208.45</v>
      </c>
      <c r="K102" s="24">
        <f>SUM(J102/H102*100)</f>
        <v>71.80677624940115</v>
      </c>
      <c r="L102" s="16">
        <v>927156.47</v>
      </c>
      <c r="M102" s="16">
        <v>927156.47</v>
      </c>
      <c r="N102" s="16">
        <f t="shared" si="21"/>
        <v>100</v>
      </c>
      <c r="O102" s="16">
        <v>4157487.7</v>
      </c>
      <c r="P102" s="17">
        <f t="shared" si="22"/>
        <v>-23268720.75</v>
      </c>
      <c r="Q102" s="17">
        <f t="shared" si="23"/>
        <v>3230331.2300000004</v>
      </c>
      <c r="R102" s="16">
        <v>10902615.7</v>
      </c>
      <c r="S102" s="17">
        <f t="shared" si="17"/>
        <v>-16523592.75</v>
      </c>
      <c r="T102" s="17">
        <f t="shared" si="18"/>
        <v>9975459.229999999</v>
      </c>
      <c r="U102" s="16">
        <v>10902615.7</v>
      </c>
      <c r="V102" s="17">
        <f t="shared" si="19"/>
        <v>-16523592.75</v>
      </c>
      <c r="W102" s="17">
        <f t="shared" si="20"/>
        <v>9975459.229999999</v>
      </c>
      <c r="X102" s="5"/>
    </row>
    <row r="103" spans="1:24" ht="77.25" customHeight="1">
      <c r="A103" s="53" t="s">
        <v>185</v>
      </c>
      <c r="B103" s="59"/>
      <c r="C103" s="76" t="s">
        <v>80</v>
      </c>
      <c r="D103" s="77"/>
      <c r="E103" s="77"/>
      <c r="F103" s="77"/>
      <c r="G103" s="78"/>
      <c r="H103" s="57">
        <v>740982.34</v>
      </c>
      <c r="I103" s="89"/>
      <c r="J103" s="16">
        <v>740982.34</v>
      </c>
      <c r="K103" s="24">
        <f t="shared" si="24"/>
        <v>100</v>
      </c>
      <c r="L103" s="16">
        <v>2937018</v>
      </c>
      <c r="M103" s="16">
        <v>2937018</v>
      </c>
      <c r="N103" s="16">
        <f t="shared" si="21"/>
        <v>100</v>
      </c>
      <c r="O103" s="16">
        <v>3009526</v>
      </c>
      <c r="P103" s="17">
        <f t="shared" si="22"/>
        <v>2268543.66</v>
      </c>
      <c r="Q103" s="17">
        <f t="shared" si="23"/>
        <v>72508</v>
      </c>
      <c r="R103" s="16">
        <v>3009526</v>
      </c>
      <c r="S103" s="17">
        <f t="shared" si="17"/>
        <v>2268543.66</v>
      </c>
      <c r="T103" s="17">
        <f t="shared" si="18"/>
        <v>72508</v>
      </c>
      <c r="U103" s="16">
        <v>3009526</v>
      </c>
      <c r="V103" s="17">
        <f t="shared" si="19"/>
        <v>2268543.66</v>
      </c>
      <c r="W103" s="17">
        <f t="shared" si="20"/>
        <v>72508</v>
      </c>
      <c r="X103" s="5"/>
    </row>
    <row r="104" spans="1:24" ht="45.75" customHeight="1" hidden="1">
      <c r="A104" s="53" t="s">
        <v>98</v>
      </c>
      <c r="B104" s="59"/>
      <c r="C104" s="76" t="s">
        <v>99</v>
      </c>
      <c r="D104" s="77"/>
      <c r="E104" s="77"/>
      <c r="F104" s="77"/>
      <c r="G104" s="78"/>
      <c r="H104" s="57">
        <v>0</v>
      </c>
      <c r="I104" s="89"/>
      <c r="J104" s="16">
        <v>0</v>
      </c>
      <c r="K104" s="24" t="e">
        <f t="shared" si="24"/>
        <v>#DIV/0!</v>
      </c>
      <c r="L104" s="16"/>
      <c r="M104" s="18"/>
      <c r="N104" s="18"/>
      <c r="O104" s="18"/>
      <c r="P104" s="17">
        <f t="shared" si="22"/>
        <v>0</v>
      </c>
      <c r="Q104" s="17">
        <f t="shared" si="23"/>
        <v>0</v>
      </c>
      <c r="R104" s="18"/>
      <c r="S104" s="17">
        <f t="shared" si="17"/>
        <v>0</v>
      </c>
      <c r="T104" s="17">
        <f t="shared" si="18"/>
        <v>0</v>
      </c>
      <c r="U104" s="18"/>
      <c r="V104" s="17">
        <f t="shared" si="19"/>
        <v>0</v>
      </c>
      <c r="W104" s="17">
        <f t="shared" si="20"/>
        <v>0</v>
      </c>
      <c r="X104" s="5"/>
    </row>
    <row r="105" spans="1:24" ht="45.75" customHeight="1">
      <c r="A105" s="53" t="s">
        <v>184</v>
      </c>
      <c r="B105" s="159"/>
      <c r="C105" s="76" t="s">
        <v>189</v>
      </c>
      <c r="D105" s="49"/>
      <c r="E105" s="49"/>
      <c r="F105" s="49"/>
      <c r="G105" s="50"/>
      <c r="H105" s="57"/>
      <c r="I105" s="47"/>
      <c r="J105" s="16"/>
      <c r="K105" s="24"/>
      <c r="L105" s="16">
        <v>204174</v>
      </c>
      <c r="M105" s="16">
        <v>204174</v>
      </c>
      <c r="N105" s="18">
        <v>100</v>
      </c>
      <c r="O105" s="16">
        <v>265185</v>
      </c>
      <c r="P105" s="17"/>
      <c r="Q105" s="17"/>
      <c r="R105" s="18">
        <v>265185</v>
      </c>
      <c r="S105" s="17"/>
      <c r="T105" s="17"/>
      <c r="U105" s="18">
        <v>265185</v>
      </c>
      <c r="V105" s="17"/>
      <c r="W105" s="17"/>
      <c r="X105" s="5"/>
    </row>
    <row r="106" spans="1:24" ht="20.25" customHeight="1">
      <c r="A106" s="53" t="s">
        <v>186</v>
      </c>
      <c r="B106" s="59"/>
      <c r="C106" s="76" t="s">
        <v>8</v>
      </c>
      <c r="D106" s="77"/>
      <c r="E106" s="77"/>
      <c r="F106" s="77"/>
      <c r="G106" s="78"/>
      <c r="H106" s="90">
        <f>SUM(H107:I110)</f>
        <v>6643795</v>
      </c>
      <c r="I106" s="91"/>
      <c r="J106" s="15">
        <f>SUM(J107+J108+J109+J110)</f>
        <v>6086308.359999999</v>
      </c>
      <c r="K106" s="31">
        <v>0</v>
      </c>
      <c r="L106" s="14">
        <f>SUM(L107:L110)</f>
        <v>12154280</v>
      </c>
      <c r="M106" s="15">
        <f>SUM(M107:M110)</f>
        <v>12154280</v>
      </c>
      <c r="N106" s="14">
        <f t="shared" si="21"/>
        <v>100</v>
      </c>
      <c r="O106" s="14">
        <f>SUM(O107+O108)</f>
        <v>14030300</v>
      </c>
      <c r="P106" s="15">
        <f t="shared" si="22"/>
        <v>7943991.640000001</v>
      </c>
      <c r="Q106" s="15">
        <f t="shared" si="23"/>
        <v>1876020</v>
      </c>
      <c r="R106" s="14">
        <f>SUM(R108)</f>
        <v>13923000</v>
      </c>
      <c r="S106" s="15">
        <f t="shared" si="17"/>
        <v>7836691.640000001</v>
      </c>
      <c r="T106" s="15">
        <f t="shared" si="18"/>
        <v>1768720</v>
      </c>
      <c r="U106" s="14">
        <f>SUM(U108)</f>
        <v>24570000</v>
      </c>
      <c r="V106" s="15">
        <f t="shared" si="19"/>
        <v>18483691.64</v>
      </c>
      <c r="W106" s="15">
        <f t="shared" si="20"/>
        <v>12415720</v>
      </c>
      <c r="X106" s="5"/>
    </row>
    <row r="107" spans="1:24" ht="60.75" customHeight="1">
      <c r="A107" s="53" t="s">
        <v>143</v>
      </c>
      <c r="B107" s="59"/>
      <c r="C107" s="76" t="s">
        <v>144</v>
      </c>
      <c r="D107" s="77"/>
      <c r="E107" s="77"/>
      <c r="F107" s="77"/>
      <c r="G107" s="78"/>
      <c r="H107" s="57">
        <v>80400</v>
      </c>
      <c r="I107" s="89"/>
      <c r="J107" s="17">
        <v>80400</v>
      </c>
      <c r="K107" s="24">
        <v>0</v>
      </c>
      <c r="L107" s="16">
        <v>103280</v>
      </c>
      <c r="M107" s="16">
        <v>103280</v>
      </c>
      <c r="N107" s="16">
        <f t="shared" si="21"/>
        <v>100</v>
      </c>
      <c r="O107" s="16">
        <v>107300</v>
      </c>
      <c r="P107" s="17">
        <f t="shared" si="22"/>
        <v>26900</v>
      </c>
      <c r="Q107" s="17">
        <f t="shared" si="23"/>
        <v>4020</v>
      </c>
      <c r="R107" s="16"/>
      <c r="S107" s="17">
        <f t="shared" si="17"/>
        <v>-80400</v>
      </c>
      <c r="T107" s="17">
        <f t="shared" si="18"/>
        <v>-103280</v>
      </c>
      <c r="U107" s="16"/>
      <c r="V107" s="17">
        <f t="shared" si="19"/>
        <v>-80400</v>
      </c>
      <c r="W107" s="17">
        <f t="shared" si="20"/>
        <v>-103280</v>
      </c>
      <c r="X107" s="5"/>
    </row>
    <row r="108" spans="1:24" ht="60" customHeight="1">
      <c r="A108" s="53" t="s">
        <v>142</v>
      </c>
      <c r="B108" s="59"/>
      <c r="C108" s="76" t="s">
        <v>156</v>
      </c>
      <c r="D108" s="77"/>
      <c r="E108" s="77"/>
      <c r="F108" s="77"/>
      <c r="G108" s="78"/>
      <c r="H108" s="57">
        <v>4374720</v>
      </c>
      <c r="I108" s="89"/>
      <c r="J108" s="17">
        <v>3817233.36</v>
      </c>
      <c r="K108" s="24">
        <v>0</v>
      </c>
      <c r="L108" s="16">
        <v>12051000</v>
      </c>
      <c r="M108" s="16">
        <v>12051000</v>
      </c>
      <c r="N108" s="16">
        <f t="shared" si="21"/>
        <v>100</v>
      </c>
      <c r="O108" s="16">
        <v>13923000</v>
      </c>
      <c r="P108" s="17">
        <f t="shared" si="22"/>
        <v>10105766.64</v>
      </c>
      <c r="Q108" s="17">
        <f t="shared" si="23"/>
        <v>1872000</v>
      </c>
      <c r="R108" s="16">
        <v>13923000</v>
      </c>
      <c r="S108" s="17">
        <f t="shared" si="17"/>
        <v>10105766.64</v>
      </c>
      <c r="T108" s="17">
        <f t="shared" si="18"/>
        <v>1872000</v>
      </c>
      <c r="U108" s="16">
        <v>24570000</v>
      </c>
      <c r="V108" s="17">
        <f t="shared" si="19"/>
        <v>20752766.64</v>
      </c>
      <c r="W108" s="17">
        <f t="shared" si="20"/>
        <v>12519000</v>
      </c>
      <c r="X108" s="5"/>
    </row>
    <row r="109" spans="1:24" ht="60" customHeight="1">
      <c r="A109" s="160" t="s">
        <v>175</v>
      </c>
      <c r="B109" s="161"/>
      <c r="C109" s="76" t="s">
        <v>176</v>
      </c>
      <c r="D109" s="49"/>
      <c r="E109" s="49"/>
      <c r="F109" s="49"/>
      <c r="G109" s="50"/>
      <c r="H109" s="57">
        <v>124992</v>
      </c>
      <c r="I109" s="58"/>
      <c r="J109" s="17">
        <v>124992</v>
      </c>
      <c r="K109" s="24"/>
      <c r="L109" s="16"/>
      <c r="M109" s="16"/>
      <c r="N109" s="16"/>
      <c r="O109" s="16"/>
      <c r="P109" s="17"/>
      <c r="Q109" s="17"/>
      <c r="R109" s="16"/>
      <c r="S109" s="17"/>
      <c r="T109" s="17"/>
      <c r="U109" s="16"/>
      <c r="V109" s="17"/>
      <c r="W109" s="17"/>
      <c r="X109" s="5"/>
    </row>
    <row r="110" spans="1:24" ht="30" customHeight="1">
      <c r="A110" s="53" t="s">
        <v>187</v>
      </c>
      <c r="B110" s="59"/>
      <c r="C110" s="76" t="s">
        <v>74</v>
      </c>
      <c r="D110" s="77"/>
      <c r="E110" s="77"/>
      <c r="F110" s="77"/>
      <c r="G110" s="78"/>
      <c r="H110" s="57">
        <v>2063683</v>
      </c>
      <c r="I110" s="89"/>
      <c r="J110" s="17">
        <v>2063683</v>
      </c>
      <c r="K110" s="24">
        <v>0</v>
      </c>
      <c r="L110" s="16"/>
      <c r="M110" s="16"/>
      <c r="N110" s="16"/>
      <c r="O110" s="16"/>
      <c r="P110" s="17">
        <f t="shared" si="22"/>
        <v>-2063683</v>
      </c>
      <c r="Q110" s="17">
        <f t="shared" si="23"/>
        <v>0</v>
      </c>
      <c r="R110" s="16"/>
      <c r="S110" s="17">
        <f t="shared" si="17"/>
        <v>-2063683</v>
      </c>
      <c r="T110" s="17">
        <f t="shared" si="18"/>
        <v>0</v>
      </c>
      <c r="U110" s="16"/>
      <c r="V110" s="17">
        <f t="shared" si="19"/>
        <v>-2063683</v>
      </c>
      <c r="W110" s="17">
        <f t="shared" si="20"/>
        <v>0</v>
      </c>
      <c r="X110" s="5"/>
    </row>
    <row r="111" spans="1:24" ht="13.5" customHeight="1">
      <c r="A111" s="53" t="s">
        <v>106</v>
      </c>
      <c r="B111" s="59"/>
      <c r="C111" s="95" t="s">
        <v>107</v>
      </c>
      <c r="D111" s="96"/>
      <c r="E111" s="96"/>
      <c r="F111" s="96"/>
      <c r="G111" s="97"/>
      <c r="H111" s="57">
        <f>SUM(H112)</f>
        <v>0</v>
      </c>
      <c r="I111" s="89"/>
      <c r="J111" s="14">
        <f>SUM(J112)</f>
        <v>500000</v>
      </c>
      <c r="K111" s="24"/>
      <c r="L111" s="16">
        <f>SUM(L112)</f>
        <v>0</v>
      </c>
      <c r="M111" s="16">
        <f>SUM(M112)</f>
        <v>0</v>
      </c>
      <c r="N111" s="16">
        <v>0</v>
      </c>
      <c r="O111" s="16"/>
      <c r="P111" s="17">
        <f t="shared" si="22"/>
        <v>-500000</v>
      </c>
      <c r="Q111" s="17">
        <f t="shared" si="23"/>
        <v>0</v>
      </c>
      <c r="R111" s="16"/>
      <c r="S111" s="17">
        <f t="shared" si="17"/>
        <v>-500000</v>
      </c>
      <c r="T111" s="17">
        <f t="shared" si="18"/>
        <v>0</v>
      </c>
      <c r="U111" s="16"/>
      <c r="V111" s="17">
        <f t="shared" si="19"/>
        <v>-500000</v>
      </c>
      <c r="W111" s="17">
        <f t="shared" si="20"/>
        <v>0</v>
      </c>
      <c r="X111" s="5"/>
    </row>
    <row r="112" spans="1:24" ht="33" customHeight="1">
      <c r="A112" s="53" t="s">
        <v>170</v>
      </c>
      <c r="B112" s="59"/>
      <c r="C112" s="76" t="s">
        <v>108</v>
      </c>
      <c r="D112" s="77"/>
      <c r="E112" s="77"/>
      <c r="F112" s="77"/>
      <c r="G112" s="78"/>
      <c r="H112" s="57"/>
      <c r="I112" s="89"/>
      <c r="J112" s="16">
        <v>500000</v>
      </c>
      <c r="K112" s="24"/>
      <c r="L112" s="16">
        <v>0</v>
      </c>
      <c r="M112" s="16">
        <v>0</v>
      </c>
      <c r="N112" s="16">
        <v>0</v>
      </c>
      <c r="O112" s="16"/>
      <c r="P112" s="17">
        <f t="shared" si="22"/>
        <v>-500000</v>
      </c>
      <c r="Q112" s="17">
        <f t="shared" si="23"/>
        <v>0</v>
      </c>
      <c r="R112" s="16"/>
      <c r="S112" s="17">
        <f t="shared" si="17"/>
        <v>-500000</v>
      </c>
      <c r="T112" s="17">
        <f t="shared" si="18"/>
        <v>0</v>
      </c>
      <c r="U112" s="16"/>
      <c r="V112" s="17">
        <f t="shared" si="19"/>
        <v>-500000</v>
      </c>
      <c r="W112" s="17">
        <f t="shared" si="20"/>
        <v>0</v>
      </c>
      <c r="X112" s="5"/>
    </row>
    <row r="113" spans="1:24" ht="46.5" customHeight="1">
      <c r="A113" s="53" t="s">
        <v>84</v>
      </c>
      <c r="B113" s="59"/>
      <c r="C113" s="79" t="s">
        <v>82</v>
      </c>
      <c r="D113" s="84"/>
      <c r="E113" s="84"/>
      <c r="F113" s="84"/>
      <c r="G113" s="85"/>
      <c r="H113" s="46">
        <v>0</v>
      </c>
      <c r="I113" s="98"/>
      <c r="J113" s="15">
        <f>SUM(J114)</f>
        <v>-840</v>
      </c>
      <c r="K113" s="24">
        <v>0</v>
      </c>
      <c r="L113" s="16"/>
      <c r="M113" s="16"/>
      <c r="N113" s="16"/>
      <c r="O113" s="16"/>
      <c r="P113" s="44"/>
      <c r="Q113" s="17">
        <f t="shared" si="23"/>
        <v>0</v>
      </c>
      <c r="R113" s="16"/>
      <c r="S113" s="17">
        <f t="shared" si="17"/>
        <v>840</v>
      </c>
      <c r="T113" s="17">
        <f t="shared" si="18"/>
        <v>0</v>
      </c>
      <c r="U113" s="16"/>
      <c r="V113" s="17">
        <f t="shared" si="19"/>
        <v>840</v>
      </c>
      <c r="W113" s="17">
        <f t="shared" si="20"/>
        <v>0</v>
      </c>
      <c r="X113" s="5"/>
    </row>
    <row r="114" spans="1:24" ht="46.5" customHeight="1">
      <c r="A114" s="160" t="s">
        <v>171</v>
      </c>
      <c r="B114" s="161"/>
      <c r="C114" s="79" t="s">
        <v>172</v>
      </c>
      <c r="D114" s="49"/>
      <c r="E114" s="49"/>
      <c r="F114" s="49"/>
      <c r="G114" s="50"/>
      <c r="H114" s="46"/>
      <c r="I114" s="58"/>
      <c r="J114" s="17">
        <v>-840</v>
      </c>
      <c r="K114" s="24"/>
      <c r="L114" s="16"/>
      <c r="M114" s="16"/>
      <c r="N114" s="18"/>
      <c r="O114" s="16"/>
      <c r="P114" s="17"/>
      <c r="Q114" s="17"/>
      <c r="R114" s="18"/>
      <c r="S114" s="17"/>
      <c r="T114" s="17"/>
      <c r="U114" s="18"/>
      <c r="V114" s="17"/>
      <c r="W114" s="17"/>
      <c r="X114" s="5"/>
    </row>
    <row r="115" spans="1:24" ht="17.25" customHeight="1">
      <c r="A115" s="114"/>
      <c r="B115" s="115"/>
      <c r="C115" s="111" t="s">
        <v>1</v>
      </c>
      <c r="D115" s="112"/>
      <c r="E115" s="112"/>
      <c r="F115" s="112"/>
      <c r="G115" s="113"/>
      <c r="H115" s="90">
        <f>SUM(H9,H45)</f>
        <v>624382654</v>
      </c>
      <c r="I115" s="91"/>
      <c r="J115" s="14">
        <f>SUM(J9,J45)</f>
        <v>606246028.56</v>
      </c>
      <c r="K115" s="31">
        <f>SUM(J115/H115*100)</f>
        <v>97.09527077284885</v>
      </c>
      <c r="L115" s="14">
        <f>SUM(L9,L45)</f>
        <v>580016165.1600001</v>
      </c>
      <c r="M115" s="14">
        <f>SUM(M9,M45)</f>
        <v>578387446.64</v>
      </c>
      <c r="N115" s="14">
        <f>SUM(M115/L115*100)</f>
        <v>99.71919428839526</v>
      </c>
      <c r="O115" s="14">
        <f>SUM(O45+O9)</f>
        <v>643193282.98</v>
      </c>
      <c r="P115" s="15">
        <f>SUM(P9+P45)</f>
        <v>36947254.42000002</v>
      </c>
      <c r="Q115" s="15">
        <f t="shared" si="23"/>
        <v>64805836.34000003</v>
      </c>
      <c r="R115" s="14">
        <f>SUM(R9+R45)</f>
        <v>630631291.42</v>
      </c>
      <c r="S115" s="15">
        <f t="shared" si="17"/>
        <v>24385262.860000014</v>
      </c>
      <c r="T115" s="15">
        <f t="shared" si="18"/>
        <v>52243844.77999997</v>
      </c>
      <c r="U115" s="14">
        <f>SUM(U9+U45)</f>
        <v>668613914.1700001</v>
      </c>
      <c r="V115" s="15">
        <f t="shared" si="19"/>
        <v>62367885.61000013</v>
      </c>
      <c r="W115" s="15">
        <f t="shared" si="20"/>
        <v>90226467.53000009</v>
      </c>
      <c r="X115" s="5"/>
    </row>
    <row r="116" spans="8:24" ht="12.75">
      <c r="H116" s="35"/>
      <c r="I116" s="35"/>
      <c r="J116" s="20"/>
      <c r="K116" s="35"/>
      <c r="L116" s="35"/>
      <c r="M116" s="35"/>
      <c r="N116" s="35"/>
      <c r="O116" s="21"/>
      <c r="P116" s="45"/>
      <c r="Q116" s="45"/>
      <c r="R116" s="21"/>
      <c r="S116" s="21"/>
      <c r="T116" s="21"/>
      <c r="U116" s="21"/>
      <c r="V116" s="21"/>
      <c r="W116" s="21"/>
      <c r="X116" s="5"/>
    </row>
  </sheetData>
  <sheetProtection/>
  <mergeCells count="310">
    <mergeCell ref="H82:I82"/>
    <mergeCell ref="A105:B105"/>
    <mergeCell ref="C105:G105"/>
    <mergeCell ref="H105:I105"/>
    <mergeCell ref="A114:B114"/>
    <mergeCell ref="C114:G114"/>
    <mergeCell ref="H114:I114"/>
    <mergeCell ref="A109:B109"/>
    <mergeCell ref="C109:G109"/>
    <mergeCell ref="H109:I109"/>
    <mergeCell ref="A24:B24"/>
    <mergeCell ref="C23:G23"/>
    <mergeCell ref="C24:G24"/>
    <mergeCell ref="H24:I24"/>
    <mergeCell ref="H23:I23"/>
    <mergeCell ref="H80:I80"/>
    <mergeCell ref="A30:B30"/>
    <mergeCell ref="C30:G30"/>
    <mergeCell ref="H30:I30"/>
    <mergeCell ref="A52:B52"/>
    <mergeCell ref="H95:I95"/>
    <mergeCell ref="A96:B96"/>
    <mergeCell ref="C96:G96"/>
    <mergeCell ref="H96:I96"/>
    <mergeCell ref="O6:Q6"/>
    <mergeCell ref="R6:T6"/>
    <mergeCell ref="C33:G33"/>
    <mergeCell ref="H33:I33"/>
    <mergeCell ref="A50:B50"/>
    <mergeCell ref="C50:G50"/>
    <mergeCell ref="H84:I84"/>
    <mergeCell ref="A95:B95"/>
    <mergeCell ref="U6:W6"/>
    <mergeCell ref="A3:W4"/>
    <mergeCell ref="W5:X5"/>
    <mergeCell ref="A71:B71"/>
    <mergeCell ref="C71:G71"/>
    <mergeCell ref="H71:I71"/>
    <mergeCell ref="A53:B53"/>
    <mergeCell ref="C53:G53"/>
    <mergeCell ref="H94:I94"/>
    <mergeCell ref="H91:I91"/>
    <mergeCell ref="H6:K6"/>
    <mergeCell ref="A6:B7"/>
    <mergeCell ref="C6:G7"/>
    <mergeCell ref="H41:I41"/>
    <mergeCell ref="H64:I64"/>
    <mergeCell ref="A38:B38"/>
    <mergeCell ref="A56:B56"/>
    <mergeCell ref="A32:B32"/>
    <mergeCell ref="L6:N6"/>
    <mergeCell ref="A36:B36"/>
    <mergeCell ref="C36:G36"/>
    <mergeCell ref="H35:I35"/>
    <mergeCell ref="H34:I34"/>
    <mergeCell ref="C37:G37"/>
    <mergeCell ref="H37:I37"/>
    <mergeCell ref="C35:G35"/>
    <mergeCell ref="A14:B14"/>
    <mergeCell ref="A23:B23"/>
    <mergeCell ref="G1:K1"/>
    <mergeCell ref="C63:G63"/>
    <mergeCell ref="H63:I63"/>
    <mergeCell ref="H62:I62"/>
    <mergeCell ref="H58:I58"/>
    <mergeCell ref="C62:G62"/>
    <mergeCell ref="H60:I60"/>
    <mergeCell ref="H45:I45"/>
    <mergeCell ref="C41:G41"/>
    <mergeCell ref="C44:G44"/>
    <mergeCell ref="A40:B40"/>
    <mergeCell ref="C40:G40"/>
    <mergeCell ref="C38:G38"/>
    <mergeCell ref="H38:I38"/>
    <mergeCell ref="H44:I44"/>
    <mergeCell ref="C43:G43"/>
    <mergeCell ref="A39:B39"/>
    <mergeCell ref="C39:G39"/>
    <mergeCell ref="H48:I48"/>
    <mergeCell ref="H42:I42"/>
    <mergeCell ref="H40:I40"/>
    <mergeCell ref="H47:I47"/>
    <mergeCell ref="H43:I43"/>
    <mergeCell ref="H51:I51"/>
    <mergeCell ref="H46:I46"/>
    <mergeCell ref="H50:I50"/>
    <mergeCell ref="H49:I49"/>
    <mergeCell ref="C52:G52"/>
    <mergeCell ref="H52:I52"/>
    <mergeCell ref="C55:G55"/>
    <mergeCell ref="C56:G56"/>
    <mergeCell ref="C54:G54"/>
    <mergeCell ref="H56:I56"/>
    <mergeCell ref="H55:I55"/>
    <mergeCell ref="C25:G25"/>
    <mergeCell ref="H28:I28"/>
    <mergeCell ref="H26:I26"/>
    <mergeCell ref="C31:G31"/>
    <mergeCell ref="H29:I29"/>
    <mergeCell ref="H32:I32"/>
    <mergeCell ref="H25:I25"/>
    <mergeCell ref="C28:G28"/>
    <mergeCell ref="C32:G32"/>
    <mergeCell ref="H31:I31"/>
    <mergeCell ref="A26:B26"/>
    <mergeCell ref="C26:G26"/>
    <mergeCell ref="A29:B29"/>
    <mergeCell ref="A27:B27"/>
    <mergeCell ref="C27:G27"/>
    <mergeCell ref="H11:I11"/>
    <mergeCell ref="A11:B11"/>
    <mergeCell ref="A17:B17"/>
    <mergeCell ref="H19:I19"/>
    <mergeCell ref="A18:B18"/>
    <mergeCell ref="A8:B8"/>
    <mergeCell ref="H10:I10"/>
    <mergeCell ref="H13:I13"/>
    <mergeCell ref="C12:G12"/>
    <mergeCell ref="A10:B10"/>
    <mergeCell ref="G2:I2"/>
    <mergeCell ref="C13:G13"/>
    <mergeCell ref="H8:I8"/>
    <mergeCell ref="H9:I9"/>
    <mergeCell ref="H5:I5"/>
    <mergeCell ref="H7:I7"/>
    <mergeCell ref="C10:G10"/>
    <mergeCell ref="H12:I12"/>
    <mergeCell ref="C8:G8"/>
    <mergeCell ref="C11:G11"/>
    <mergeCell ref="H14:I14"/>
    <mergeCell ref="A9:B9"/>
    <mergeCell ref="C9:G9"/>
    <mergeCell ref="H22:I22"/>
    <mergeCell ref="H15:I15"/>
    <mergeCell ref="C14:G14"/>
    <mergeCell ref="A15:B15"/>
    <mergeCell ref="C17:G17"/>
    <mergeCell ref="H17:I17"/>
    <mergeCell ref="C15:G15"/>
    <mergeCell ref="H21:I21"/>
    <mergeCell ref="C18:G18"/>
    <mergeCell ref="H18:I18"/>
    <mergeCell ref="H20:I20"/>
    <mergeCell ref="A35:B35"/>
    <mergeCell ref="A37:B37"/>
    <mergeCell ref="C22:G22"/>
    <mergeCell ref="A25:B25"/>
    <mergeCell ref="A19:B19"/>
    <mergeCell ref="C19:G19"/>
    <mergeCell ref="C21:G21"/>
    <mergeCell ref="A20:B20"/>
    <mergeCell ref="C20:G20"/>
    <mergeCell ref="C29:G29"/>
    <mergeCell ref="A12:B12"/>
    <mergeCell ref="A13:B13"/>
    <mergeCell ref="A34:B34"/>
    <mergeCell ref="A31:B31"/>
    <mergeCell ref="A21:B21"/>
    <mergeCell ref="A22:B22"/>
    <mergeCell ref="A33:B33"/>
    <mergeCell ref="A28:B28"/>
    <mergeCell ref="H115:I115"/>
    <mergeCell ref="A106:B106"/>
    <mergeCell ref="C106:G106"/>
    <mergeCell ref="H83:I83"/>
    <mergeCell ref="H57:I57"/>
    <mergeCell ref="A44:B44"/>
    <mergeCell ref="A57:B57"/>
    <mergeCell ref="H73:I73"/>
    <mergeCell ref="H61:I61"/>
    <mergeCell ref="C48:G48"/>
    <mergeCell ref="H68:I68"/>
    <mergeCell ref="H72:I72"/>
    <mergeCell ref="H88:I88"/>
    <mergeCell ref="C49:G49"/>
    <mergeCell ref="C59:G59"/>
    <mergeCell ref="H54:I54"/>
    <mergeCell ref="C51:G51"/>
    <mergeCell ref="H53:I53"/>
    <mergeCell ref="H59:I59"/>
    <mergeCell ref="A115:B115"/>
    <mergeCell ref="H97:I97"/>
    <mergeCell ref="C97:G97"/>
    <mergeCell ref="H87:I87"/>
    <mergeCell ref="H93:I93"/>
    <mergeCell ref="H102:I102"/>
    <mergeCell ref="C113:G113"/>
    <mergeCell ref="C93:G93"/>
    <mergeCell ref="H100:I100"/>
    <mergeCell ref="C101:G101"/>
    <mergeCell ref="C115:G115"/>
    <mergeCell ref="H107:I107"/>
    <mergeCell ref="H103:I103"/>
    <mergeCell ref="C91:G91"/>
    <mergeCell ref="H89:I89"/>
    <mergeCell ref="C84:G84"/>
    <mergeCell ref="H85:I85"/>
    <mergeCell ref="H90:I90"/>
    <mergeCell ref="C88:G88"/>
    <mergeCell ref="H86:I86"/>
    <mergeCell ref="H77:I77"/>
    <mergeCell ref="H76:I76"/>
    <mergeCell ref="A74:B74"/>
    <mergeCell ref="C74:G74"/>
    <mergeCell ref="A81:B81"/>
    <mergeCell ref="A82:B82"/>
    <mergeCell ref="C78:G78"/>
    <mergeCell ref="H81:I81"/>
    <mergeCell ref="A80:B80"/>
    <mergeCell ref="C82:G82"/>
    <mergeCell ref="C61:G61"/>
    <mergeCell ref="H67:I67"/>
    <mergeCell ref="H75:I75"/>
    <mergeCell ref="C65:G65"/>
    <mergeCell ref="C66:G66"/>
    <mergeCell ref="C67:G67"/>
    <mergeCell ref="H65:I65"/>
    <mergeCell ref="H66:I66"/>
    <mergeCell ref="H69:I69"/>
    <mergeCell ref="C64:G64"/>
    <mergeCell ref="C45:G45"/>
    <mergeCell ref="C60:G60"/>
    <mergeCell ref="J5:K5"/>
    <mergeCell ref="A58:B58"/>
    <mergeCell ref="A59:B59"/>
    <mergeCell ref="A43:B43"/>
    <mergeCell ref="H27:I27"/>
    <mergeCell ref="C34:G34"/>
    <mergeCell ref="A48:B48"/>
    <mergeCell ref="A49:B49"/>
    <mergeCell ref="A72:B72"/>
    <mergeCell ref="A108:B108"/>
    <mergeCell ref="H92:I92"/>
    <mergeCell ref="A92:B92"/>
    <mergeCell ref="A78:B78"/>
    <mergeCell ref="A77:B77"/>
    <mergeCell ref="H78:I78"/>
    <mergeCell ref="C83:G83"/>
    <mergeCell ref="C72:G72"/>
    <mergeCell ref="A75:B75"/>
    <mergeCell ref="C81:G81"/>
    <mergeCell ref="C98:G98"/>
    <mergeCell ref="C99:G99"/>
    <mergeCell ref="C108:G108"/>
    <mergeCell ref="H108:I108"/>
    <mergeCell ref="H104:I104"/>
    <mergeCell ref="H101:I101"/>
    <mergeCell ref="H98:I98"/>
    <mergeCell ref="H99:I99"/>
    <mergeCell ref="C94:G94"/>
    <mergeCell ref="H111:I111"/>
    <mergeCell ref="H112:I112"/>
    <mergeCell ref="A113:B113"/>
    <mergeCell ref="H113:I113"/>
    <mergeCell ref="C73:G73"/>
    <mergeCell ref="A73:B73"/>
    <mergeCell ref="C75:G75"/>
    <mergeCell ref="C100:G100"/>
    <mergeCell ref="C95:G95"/>
    <mergeCell ref="C77:G77"/>
    <mergeCell ref="A111:B111"/>
    <mergeCell ref="A83:B83"/>
    <mergeCell ref="C86:G86"/>
    <mergeCell ref="C85:G85"/>
    <mergeCell ref="A110:B110"/>
    <mergeCell ref="A112:B112"/>
    <mergeCell ref="C111:G111"/>
    <mergeCell ref="C112:G112"/>
    <mergeCell ref="A103:B103"/>
    <mergeCell ref="C90:G90"/>
    <mergeCell ref="A107:B107"/>
    <mergeCell ref="C89:G89"/>
    <mergeCell ref="C87:G87"/>
    <mergeCell ref="A63:B63"/>
    <mergeCell ref="A79:B79"/>
    <mergeCell ref="H110:I110"/>
    <mergeCell ref="H106:I106"/>
    <mergeCell ref="C104:G104"/>
    <mergeCell ref="C102:G102"/>
    <mergeCell ref="C76:G76"/>
    <mergeCell ref="C103:G103"/>
    <mergeCell ref="C92:G92"/>
    <mergeCell ref="C80:G80"/>
    <mergeCell ref="C42:G42"/>
    <mergeCell ref="A41:B41"/>
    <mergeCell ref="C110:G110"/>
    <mergeCell ref="C107:G107"/>
    <mergeCell ref="A104:B104"/>
    <mergeCell ref="C58:G58"/>
    <mergeCell ref="C57:G57"/>
    <mergeCell ref="A69:B69"/>
    <mergeCell ref="C69:G69"/>
    <mergeCell ref="A16:B16"/>
    <mergeCell ref="C16:G16"/>
    <mergeCell ref="H16:I16"/>
    <mergeCell ref="A55:B55"/>
    <mergeCell ref="C46:G46"/>
    <mergeCell ref="C68:G68"/>
    <mergeCell ref="A46:B46"/>
    <mergeCell ref="A45:B45"/>
    <mergeCell ref="H79:I79"/>
    <mergeCell ref="C79:G79"/>
    <mergeCell ref="A47:B47"/>
    <mergeCell ref="A54:B54"/>
    <mergeCell ref="A70:B70"/>
    <mergeCell ref="C70:G70"/>
    <mergeCell ref="H70:I70"/>
    <mergeCell ref="A76:B76"/>
    <mergeCell ref="A51:B51"/>
    <mergeCell ref="C47:G47"/>
  </mergeCells>
  <printOptions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45" r:id="rId1"/>
  <rowBreaks count="1" manualBreakCount="1">
    <brk id="8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2021-11-30T00:29:19Z</cp:lastPrinted>
  <dcterms:created xsi:type="dcterms:W3CDTF">1996-10-08T23:32:33Z</dcterms:created>
  <dcterms:modified xsi:type="dcterms:W3CDTF">2021-11-30T00:31:32Z</dcterms:modified>
  <cp:category/>
  <cp:version/>
  <cp:contentType/>
  <cp:contentStatus/>
</cp:coreProperties>
</file>