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<sst xmlns="http://schemas.openxmlformats.org/spreadsheetml/2006/main" count="191" uniqueCount="184">
  <si>
    <t>Плата за негативное воздействие на окружающую среду</t>
  </si>
  <si>
    <t>ИТОГО ДОХОДОВ МУНИЦИПАЛЬНОГО РАЙОНА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</si>
  <si>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</si>
  <si>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</si>
  <si>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</si>
  <si>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</si>
  <si>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</si>
  <si>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</si>
  <si>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</si>
  <si>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</si>
  <si>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НАЛОГОВЫЕ И НЕНАЛОГОВЫЕ ДОХОДЫ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</si>
  <si>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</si>
  <si>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</si>
  <si>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</si>
  <si>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</si>
  <si>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</si>
  <si>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Код бюджетной классификации Российской Федерации</t>
  </si>
  <si>
    <t>Наименование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</si>
  <si>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</si>
  <si>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</si>
  <si>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</si>
  <si>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</si>
  <si>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</si>
  <si>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</si>
  <si>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</si>
  <si>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</si>
  <si>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</si>
  <si>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</si>
  <si>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</si>
  <si>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</si>
  <si>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</si>
  <si>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</si>
  <si>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</si>
  <si>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</si>
  <si>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</si>
  <si>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</si>
  <si>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</si>
  <si>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</si>
  <si>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</si>
  <si>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</si>
  <si>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</si>
  <si>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</si>
  <si>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</si>
  <si>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</si>
  <si>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</si>
  <si>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</si>
  <si>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</si>
  <si>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</si>
  <si>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</si>
  <si>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</si>
  <si>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</si>
  <si>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2 02 01001 05 0000 151</t>
  </si>
  <si>
    <t>2 02 03002 05 0000 151</t>
  </si>
  <si>
    <t>Единый налог на вмененный доход для отдельных видов деятельности</t>
  </si>
  <si>
    <t>1 05 01000 00 0000 000</t>
  </si>
  <si>
    <t>Налог, взимаемый в связи с применением упрощенной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</si>
  <si>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</si>
  <si>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</si>
  <si>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</si>
  <si>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</si>
  <si>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>1 00 00000 00 0000 000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</si>
  <si>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</si>
  <si>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</si>
  <si>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</si>
  <si>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</si>
  <si>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1 05 04020 02 0000 110</t>
  </si>
  <si>
    <t>в том числе: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</si>
  <si>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</si>
  <si>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</si>
  <si>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</si>
  <si>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</si>
  <si>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</si>
  <si>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</si>
  <si>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</si>
  <si>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</si>
  <si>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</si>
  <si>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</si>
  <si>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</si>
  <si>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</si>
  <si>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</si>
  <si>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</si>
  <si>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</si>
  <si>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1 11 09000 00 0000 120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</si>
  <si>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</si>
  <si>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</si>
  <si>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2 18 00000 00 0000 000</t>
  </si>
  <si>
    <t>2 19 00000 00 0000 000</t>
  </si>
  <si>
    <t>ДОХОДЫ БЮДЖЕТОВ БЮДЖЕТНОЙ СИСТЕМЫ РОССИЙСКОЙ ФЕДЕРАЦИИ ОТ ВОЗВРАТА БЮДЖЕТАМ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</si>
  <si>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</si>
  <si>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</si>
  <si>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1 17 01000 00 0000 180</t>
  </si>
  <si>
    <t>Невыясненные поступления</t>
  </si>
  <si>
    <t>2 02 30024 05 0000 151</t>
  </si>
  <si>
    <t>2 02 30029 05 0000 151</t>
  </si>
  <si>
    <t>2 02 40000 00 0000 151</t>
  </si>
  <si>
    <t>2 02 49999 05 0000 151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</si>
  <si>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</si>
  <si>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</si>
  <si>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</si>
  <si>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рублей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</si>
  <si>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</si>
  <si>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</si>
  <si>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из краевого 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</si>
  <si>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</si>
  <si>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</si>
  <si>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обеспечение граждан твердым топливом (дровами)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</si>
  <si>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 муниципальных образовательных учреждениях Приморского края</t>
  </si>
  <si>
    <t>субвенции бюджетам муниципальных образований Примрского края на реализацию государственного полномочия по установлению регулируемых тарифов на регулярные перевозки тарифов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</si>
  <si>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</si>
  <si>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ихз их числа по договорам найма специализированных жилых помещений</t>
  </si>
  <si>
    <t>2 02 25519 05 0000 150</t>
  </si>
  <si>
    <t>Субсидии бюджетам муниципальных районов на поддержку отрасли культуры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</si>
  <si>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организаций</t>
  </si>
  <si>
    <t>субсидии из краевого бюджета бюджетам муниципальных образований Приморского края на обеспечение учреждений культуры автоклубами</t>
  </si>
  <si>
    <t>субсидии из краевого бюджета бюджетам муниципальных образований Приморского края на приобретение ледозаливочной техники</t>
  </si>
  <si>
    <t>субсидии из финансового резерва для ликвидации чрезвычайных ситуаций</t>
  </si>
  <si>
    <t>1 11 01000 00 0000 000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</si>
  <si>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</si>
  <si>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2 07 05020 05 0000 150</t>
  </si>
  <si>
    <t>2 07 00000 00 0000 150</t>
  </si>
  <si>
    <t>Прочие безвозмездные поступления</t>
  </si>
  <si>
    <t>Поступления от денежных пожертвований, предоставляемых физическими лицами, послучателям средств бюджетов муниципальных районов</t>
  </si>
  <si>
    <t>утвержденные бюджетные назначения с учетом внесенных изменений</t>
  </si>
  <si>
    <t>% исполнения к уточненному плану</t>
  </si>
  <si>
    <t>Сведения о доходах на 2021 год и плановый период 2022 и 2023 годов в сравнении с ожидаемым исполнением за 2020 год и отчетом за 2019 год</t>
  </si>
  <si>
    <t xml:space="preserve">исполнено </t>
  </si>
  <si>
    <t>2019 год</t>
  </si>
  <si>
    <t>2020 год</t>
  </si>
  <si>
    <t>ожидаемое исполнение</t>
  </si>
  <si>
    <t>проект доходов на 2021 год</t>
  </si>
  <si>
    <t>проект доходов на 2022 год</t>
  </si>
  <si>
    <t>проект доходов на 2023 год</t>
  </si>
  <si>
    <t>1 13 02000 00 0000 000</t>
  </si>
  <si>
    <t>Доходы от компенсации затрат государства</t>
  </si>
  <si>
    <t>2 02 15853 05 0000 150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</si>
  <si>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</si>
  <si>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</si>
  <si>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фонда.в томчисле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 содействия реформированию жилищно-коммунального хозяйства</t>
  </si>
  <si>
    <t>2 02 20302 05 0000 150</t>
  </si>
  <si>
    <t>Субсидии бюджетаммуниципальных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том числе за счет средств бюджетов</t>
  </si>
  <si>
    <t>2 02 25228 05 0000 150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</si>
  <si>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</si>
  <si>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2 02 25491 05 0000 150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</si>
  <si>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</si>
  <si>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субсидии бюджетам муниципальных образований Приморского края  на приобретение и поставку спортивного инвентаря, спортивного оборудования и иного имущества для развития лыжного спорта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</si>
  <si>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</si>
  <si>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</si>
  <si>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</si>
  <si>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2 02 30000 00 0000 150</t>
  </si>
  <si>
    <t>2 02 35930 05 0000 150</t>
  </si>
  <si>
    <t>2 02 35120 05 0000 150</t>
  </si>
  <si>
    <t>2 02 35118 05 0000 150</t>
  </si>
  <si>
    <t>2 02 29999 05  0000 150</t>
  </si>
  <si>
    <t>2 02 15002 05 0000 150</t>
  </si>
  <si>
    <t>2 02 10000 00 0000 150</t>
  </si>
  <si>
    <t>2 02 20000 00 0000 150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</si>
  <si>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</si>
  <si>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</si>
  <si>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</si>
  <si>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</si>
  <si>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</si>
  <si>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</si>
  <si>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2021 год</t>
  </si>
  <si>
    <t>2022 год</t>
  </si>
  <si>
    <t>2022 год в сравнении с отчетом за 2019 год</t>
  </si>
  <si>
    <t>2023 год</t>
  </si>
  <si>
    <t>2023 год в сравнении с отчетом за 2019 год</t>
  </si>
  <si>
    <t>2021 год в сравнении с отчетом за 2019 год (+;-)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</si>
  <si>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</si>
  <si>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единая субвенция местным бюджетам из краевого бюджета</t>
  </si>
  <si>
    <t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</si>
  <si>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осуществления отдельных государственных полномочий по обеспечению мер социальной поддержке педагогическим работникам муниципальных образовательных организаций Приморского края</t>
  </si>
  <si>
    <t>субвенции бюджетам муниципальных образований на реализацию государственных полномочий Приморского края по организации мероприятий при осуществлении деятельности по обращению без владельцев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</si>
  <si>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</si>
  <si>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обеспечение детей-сирот и детей,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</si>
  <si>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</si>
  <si>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</si>
  <si>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муниниципальных районов на проведение Всероссийской переписи населения 2020 года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</si>
  <si>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</si>
  <si>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</si>
  <si>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</si>
  <si>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2021 год в сравнении сожидаемым исполнением за 2020 год</t>
  </si>
  <si>
    <t>2022 год в сравнении с ожидаемым исполнением за 2020 год</t>
  </si>
  <si>
    <t>2023 год в сравнении с ожидаемым исполнением за 2020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</si>
</sst>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(* #,##0.000000_);_(* \(#,##0.000000\);_(* &quot;-&quot;??_);_(@_)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0.00000"/>
    <numFmt numFmtId="192" formatCode="#,##0.00000"/>
  </numFmts>
  <fonts count="44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79" fontId="0" fillId="0" borderId="0" xfId="58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5" fillId="34" borderId="12" xfId="58" applyFont="1" applyFill="1" applyBorder="1" applyAlignment="1">
      <alignment horizontal="right" vertical="center"/>
    </xf>
    <xf numFmtId="179" fontId="4" fillId="0" borderId="10" xfId="58" applyFont="1" applyBorder="1" applyAlignment="1">
      <alignment horizontal="right" vertical="center"/>
    </xf>
    <xf numFmtId="179" fontId="4" fillId="34" borderId="12" xfId="58" applyFont="1" applyFill="1" applyBorder="1" applyAlignment="1">
      <alignment horizontal="right" vertical="center"/>
    </xf>
    <xf numFmtId="179" fontId="5" fillId="0" borderId="12" xfId="58" applyFont="1" applyFill="1" applyBorder="1" applyAlignment="1">
      <alignment horizontal="right" vertical="center"/>
    </xf>
    <xf numFmtId="4" fontId="5" fillId="0" borderId="12" xfId="58" applyNumberFormat="1" applyFont="1" applyFill="1" applyBorder="1" applyAlignment="1">
      <alignment horizontal="right" vertical="center"/>
    </xf>
    <xf numFmtId="179" fontId="4" fillId="0" borderId="12" xfId="58" applyFont="1" applyFill="1" applyBorder="1" applyAlignment="1">
      <alignment horizontal="right" vertical="center"/>
    </xf>
    <xf numFmtId="4" fontId="4" fillId="0" borderId="12" xfId="58" applyNumberFormat="1" applyFont="1" applyFill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179" fontId="4" fillId="0" borderId="12" xfId="58" applyFont="1" applyBorder="1" applyAlignment="1">
      <alignment horizontal="right" vertical="center"/>
    </xf>
    <xf numFmtId="179" fontId="4" fillId="34" borderId="0" xfId="58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179" fontId="4" fillId="0" borderId="0" xfId="58" applyFont="1" applyAlignment="1">
      <alignment horizontal="right" vertical="center"/>
    </xf>
    <xf numFmtId="179" fontId="4" fillId="0" borderId="0" xfId="58" applyFont="1" applyFill="1" applyAlignment="1">
      <alignment horizontal="right" vertical="center"/>
    </xf>
    <xf numFmtId="182" fontId="4" fillId="34" borderId="0" xfId="58" applyNumberFormat="1" applyFont="1" applyFill="1" applyAlignment="1">
      <alignment horizontal="right" vertical="center"/>
    </xf>
    <xf numFmtId="182" fontId="4" fillId="0" borderId="0" xfId="58" applyNumberFormat="1" applyFont="1" applyAlignment="1">
      <alignment horizontal="right" vertical="center"/>
    </xf>
    <xf numFmtId="182" fontId="4" fillId="34" borderId="12" xfId="58" applyNumberFormat="1" applyFont="1" applyFill="1" applyBorder="1" applyAlignment="1">
      <alignment horizontal="right" vertical="center"/>
    </xf>
    <xf numFmtId="179" fontId="4" fillId="0" borderId="10" xfId="58" applyNumberFormat="1" applyFont="1" applyBorder="1" applyAlignment="1">
      <alignment horizontal="right" vertical="center"/>
    </xf>
    <xf numFmtId="179" fontId="4" fillId="34" borderId="10" xfId="58" applyFont="1" applyFill="1" applyBorder="1" applyAlignment="1">
      <alignment horizontal="right" vertical="center"/>
    </xf>
    <xf numFmtId="179" fontId="4" fillId="34" borderId="11" xfId="58" applyFont="1" applyFill="1" applyBorder="1" applyAlignment="1">
      <alignment horizontal="right" vertical="center"/>
    </xf>
    <xf numFmtId="179" fontId="5" fillId="0" borderId="10" xfId="58" applyFont="1" applyBorder="1" applyAlignment="1">
      <alignment horizontal="right" vertical="center"/>
    </xf>
    <xf numFmtId="179" fontId="5" fillId="34" borderId="0" xfId="58" applyFont="1" applyFill="1" applyAlignment="1">
      <alignment horizontal="right" vertical="center"/>
    </xf>
    <xf numFmtId="179" fontId="5" fillId="0" borderId="12" xfId="58" applyFont="1" applyBorder="1" applyAlignment="1">
      <alignment horizontal="right" vertical="center"/>
    </xf>
    <xf numFmtId="179" fontId="5" fillId="34" borderId="10" xfId="58" applyFont="1" applyFill="1" applyBorder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179" fontId="4" fillId="0" borderId="13" xfId="58" applyFont="1" applyBorder="1" applyAlignment="1">
      <alignment horizontal="right" vertical="center"/>
    </xf>
    <xf numFmtId="179" fontId="4" fillId="34" borderId="10" xfId="58" applyNumberFormat="1" applyFont="1" applyFill="1" applyBorder="1" applyAlignment="1">
      <alignment horizontal="right" vertical="center"/>
    </xf>
    <xf numFmtId="179" fontId="4" fillId="34" borderId="11" xfId="58" applyNumberFormat="1" applyFont="1" applyFill="1" applyBorder="1" applyAlignment="1">
      <alignment horizontal="right" vertical="center"/>
    </xf>
    <xf numFmtId="179" fontId="4" fillId="34" borderId="12" xfId="58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right" vertical="center" wrapText="1"/>
    </xf>
    <xf numFmtId="179" fontId="4" fillId="0" borderId="12" xfId="58" applyFont="1" applyBorder="1" applyAlignment="1">
      <alignment horizontal="right" vertical="center" wrapText="1"/>
    </xf>
    <xf numFmtId="179" fontId="4" fillId="0" borderId="12" xfId="58" applyFont="1" applyFill="1" applyBorder="1" applyAlignment="1">
      <alignment horizontal="right" vertical="center" wrapText="1"/>
    </xf>
    <xf numFmtId="180" fontId="4" fillId="34" borderId="10" xfId="58" applyNumberFormat="1" applyFont="1" applyFill="1" applyBorder="1" applyAlignment="1">
      <alignment horizontal="right" vertical="center"/>
    </xf>
    <xf numFmtId="180" fontId="4" fillId="34" borderId="11" xfId="58" applyNumberFormat="1" applyFont="1" applyFill="1" applyBorder="1" applyAlignment="1">
      <alignment horizontal="right" vertical="center"/>
    </xf>
    <xf numFmtId="179" fontId="43" fillId="0" borderId="12" xfId="58" applyFont="1" applyFill="1" applyBorder="1" applyAlignment="1">
      <alignment horizontal="right" vertical="center"/>
    </xf>
    <xf numFmtId="182" fontId="5" fillId="34" borderId="12" xfId="58" applyNumberFormat="1" applyFont="1" applyFill="1" applyBorder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</xf>
    <xf numFmtId="192" fontId="4" fillId="34" borderId="12" xfId="58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79" fontId="0" fillId="0" borderId="0" xfId="58" applyFont="1" applyAlignment="1">
      <alignment horizontal="right"/>
    </xf>
    <xf numFmtId="179" fontId="0" fillId="0" borderId="0" xfId="58" applyFont="1" applyFill="1" applyAlignment="1">
      <alignment horizontal="right"/>
    </xf>
    <xf numFmtId="4" fontId="0" fillId="0" borderId="0" xfId="58" applyNumberFormat="1" applyFont="1" applyFill="1" applyAlignment="1">
      <alignment horizontal="right"/>
    </xf>
    <xf numFmtId="179" fontId="0" fillId="0" borderId="0" xfId="58" applyFont="1" applyFill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9" fontId="4" fillId="34" borderId="10" xfId="58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9" fontId="4" fillId="34" borderId="10" xfId="58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9" fontId="4" fillId="34" borderId="11" xfId="58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9" fontId="4" fillId="34" borderId="10" xfId="58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9" fontId="5" fillId="34" borderId="10" xfId="58" applyFont="1" applyFill="1" applyBorder="1" applyAlignment="1">
      <alignment horizontal="right" vertical="center"/>
    </xf>
    <xf numFmtId="179" fontId="5" fillId="34" borderId="11" xfId="58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80" fontId="4" fillId="34" borderId="10" xfId="58" applyNumberFormat="1" applyFont="1" applyFill="1" applyBorder="1" applyAlignment="1">
      <alignment horizontal="right" vertical="center"/>
    </xf>
    <xf numFmtId="180" fontId="4" fillId="34" borderId="11" xfId="58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9" fontId="4" fillId="34" borderId="10" xfId="58" applyNumberFormat="1" applyFont="1" applyFill="1" applyBorder="1" applyAlignment="1">
      <alignment horizontal="right" vertical="center"/>
    </xf>
    <xf numFmtId="179" fontId="4" fillId="34" borderId="11" xfId="58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" fontId="5" fillId="34" borderId="10" xfId="58" applyNumberFormat="1" applyFont="1" applyFill="1" applyBorder="1" applyAlignment="1">
      <alignment horizontal="right" vertical="center"/>
    </xf>
    <xf numFmtId="4" fontId="5" fillId="34" borderId="11" xfId="58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2" fontId="4" fillId="34" borderId="10" xfId="58" applyNumberFormat="1" applyFont="1" applyFill="1" applyBorder="1" applyAlignment="1">
      <alignment horizontal="right" vertical="center"/>
    </xf>
    <xf numFmtId="182" fontId="4" fillId="34" borderId="11" xfId="58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="130" zoomScaleNormal="130" zoomScaleSheetLayoutView="150" workbookViewId="0" topLeftCell="Q1">
      <selection activeCell="W7" sqref="W7"/>
    </sheetView>
  </sheetViews>
  <sheetFormatPr defaultColWidth="9.140625" defaultRowHeight="12.75"/>
  <cols>
    <col min="2" max="2" width="11.421875" style="0" customWidth="1"/>
    <col min="7" max="7" width="11.7109375" style="0" customWidth="1"/>
    <col min="8" max="8" width="5.421875" style="0" customWidth="1"/>
    <col min="9" max="9" width="10.140625" style="0" customWidth="1"/>
    <col min="10" max="10" width="14.28125" style="0" customWidth="1"/>
    <col min="11" max="11" width="7.421875" style="0" customWidth="1"/>
    <col min="12" max="12" width="15.421875" style="0" customWidth="1"/>
    <col min="13" max="13" width="15.28125" style="0" customWidth="1"/>
    <col min="15" max="15" width="19.8515625" style="15" customWidth="1"/>
    <col min="16" max="16" width="17.7109375" style="16" customWidth="1"/>
    <col min="17" max="17" width="16.00390625" style="16" customWidth="1"/>
    <col min="18" max="18" width="15.28125" style="20" customWidth="1"/>
    <col min="19" max="19" width="14.421875" style="20" customWidth="1"/>
    <col min="20" max="20" width="14.00390625" style="20" customWidth="1"/>
    <col min="21" max="23" width="14.28125" style="20" customWidth="1"/>
  </cols>
  <sheetData>
    <row r="1" spans="1:11" ht="12.75">
      <c r="A1" s="1"/>
      <c r="B1" s="1"/>
      <c r="C1" s="1"/>
      <c r="D1" s="1"/>
      <c r="E1" s="1"/>
      <c r="F1" s="1"/>
      <c r="G1" s="145"/>
      <c r="H1" s="145"/>
      <c r="I1" s="145"/>
      <c r="J1" s="145"/>
      <c r="K1" s="145"/>
    </row>
    <row r="2" spans="1:9" ht="12.75">
      <c r="A2" s="1"/>
      <c r="B2" s="1"/>
      <c r="C2" s="1"/>
      <c r="D2" s="1"/>
      <c r="E2" s="1"/>
      <c r="F2" s="1"/>
      <c r="G2" s="145"/>
      <c r="H2" s="145"/>
      <c r="I2" s="145"/>
    </row>
    <row r="3" spans="1:23" ht="12.75" customHeight="1">
      <c r="A3" s="169" t="s">
        <v>124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1:23" ht="11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</row>
    <row r="5" spans="1:24" ht="13.5" customHeight="1">
      <c r="A5" s="2"/>
      <c r="B5" s="2"/>
      <c r="C5" s="2"/>
      <c r="D5" s="2"/>
      <c r="E5" s="2"/>
      <c r="F5" s="2"/>
      <c r="G5" s="2"/>
      <c r="H5" s="119"/>
      <c r="I5" s="119"/>
      <c r="J5" s="119"/>
      <c r="K5" s="119"/>
      <c r="W5" s="170" t="s">
        <v>99</v>
      </c>
      <c r="X5" s="170"/>
    </row>
    <row r="6" spans="1:23" ht="13.5" customHeight="1">
      <c r="A6" s="156" t="s">
        <v>16</v>
      </c>
      <c r="B6" s="157"/>
      <c r="C6" s="160" t="s">
        <v>17</v>
      </c>
      <c r="D6" s="161"/>
      <c r="E6" s="161"/>
      <c r="F6" s="161"/>
      <c r="G6" s="162"/>
      <c r="H6" s="153" t="s">
        <v>126</v>
      </c>
      <c r="I6" s="154"/>
      <c r="J6" s="154"/>
      <c r="K6" s="155"/>
      <c r="L6" s="125" t="s">
        <v>127</v>
      </c>
      <c r="M6" s="126"/>
      <c r="N6" s="127"/>
      <c r="O6" s="166" t="s">
        <v>162</v>
      </c>
      <c r="P6" s="167"/>
      <c r="Q6" s="168"/>
      <c r="R6" s="166" t="s">
        <v>163</v>
      </c>
      <c r="S6" s="167"/>
      <c r="T6" s="168"/>
      <c r="U6" s="166" t="s">
        <v>165</v>
      </c>
      <c r="V6" s="167"/>
      <c r="W6" s="168"/>
    </row>
    <row r="7" spans="1:23" ht="83.25" customHeight="1">
      <c r="A7" s="158"/>
      <c r="B7" s="159"/>
      <c r="C7" s="163"/>
      <c r="D7" s="164"/>
      <c r="E7" s="164"/>
      <c r="F7" s="164"/>
      <c r="G7" s="165"/>
      <c r="H7" s="139" t="s">
        <v>122</v>
      </c>
      <c r="I7" s="140"/>
      <c r="J7" s="5" t="s">
        <v>125</v>
      </c>
      <c r="K7" s="13" t="s">
        <v>123</v>
      </c>
      <c r="L7" s="5" t="s">
        <v>122</v>
      </c>
      <c r="M7" s="5" t="s">
        <v>128</v>
      </c>
      <c r="N7" s="13" t="s">
        <v>123</v>
      </c>
      <c r="O7" s="17" t="s">
        <v>129</v>
      </c>
      <c r="P7" s="18" t="s">
        <v>167</v>
      </c>
      <c r="Q7" s="18" t="s">
        <v>181</v>
      </c>
      <c r="R7" s="17" t="s">
        <v>130</v>
      </c>
      <c r="S7" s="17" t="s">
        <v>164</v>
      </c>
      <c r="T7" s="17" t="s">
        <v>182</v>
      </c>
      <c r="U7" s="17" t="s">
        <v>131</v>
      </c>
      <c r="V7" s="17" t="s">
        <v>166</v>
      </c>
      <c r="W7" s="17" t="s">
        <v>183</v>
      </c>
    </row>
    <row r="8" spans="1:23" ht="12.75">
      <c r="A8" s="128">
        <v>1</v>
      </c>
      <c r="B8" s="129"/>
      <c r="C8" s="128">
        <v>2</v>
      </c>
      <c r="D8" s="144"/>
      <c r="E8" s="144"/>
      <c r="F8" s="144"/>
      <c r="G8" s="129"/>
      <c r="H8" s="110">
        <v>3</v>
      </c>
      <c r="I8" s="111"/>
      <c r="J8" s="6">
        <v>4</v>
      </c>
      <c r="K8" s="12">
        <v>5</v>
      </c>
      <c r="L8" s="14">
        <v>6</v>
      </c>
      <c r="M8" s="6">
        <v>7</v>
      </c>
      <c r="N8" s="6">
        <v>8</v>
      </c>
      <c r="O8" s="19">
        <v>9</v>
      </c>
      <c r="P8" s="63">
        <v>10</v>
      </c>
      <c r="Q8" s="63">
        <v>11</v>
      </c>
      <c r="R8" s="19">
        <v>12</v>
      </c>
      <c r="S8" s="19">
        <v>13</v>
      </c>
      <c r="T8" s="19">
        <v>14</v>
      </c>
      <c r="U8" s="19">
        <v>15</v>
      </c>
      <c r="V8" s="19">
        <v>16</v>
      </c>
      <c r="W8" s="19">
        <v>17</v>
      </c>
    </row>
    <row r="9" spans="1:24" ht="13.5">
      <c r="A9" s="134" t="s">
        <v>60</v>
      </c>
      <c r="B9" s="135"/>
      <c r="C9" s="136" t="s">
        <v>10</v>
      </c>
      <c r="D9" s="137"/>
      <c r="E9" s="137"/>
      <c r="F9" s="137"/>
      <c r="G9" s="138"/>
      <c r="H9" s="146">
        <f>SUM(H10,H12,H14,H20,H23,H29,H31,H34,H38)</f>
        <v>159054666</v>
      </c>
      <c r="I9" s="147"/>
      <c r="J9" s="21">
        <f>SUM(J10,J12,J14,J20,J23,J29,J31,J34,J38,J39)</f>
        <v>162116283.95999998</v>
      </c>
      <c r="K9" s="22">
        <f aca="true" t="shared" si="0" ref="K9:K14">SUM(J9/H9*100)</f>
        <v>101.9248840898512</v>
      </c>
      <c r="L9" s="21">
        <f aca="true" t="shared" si="1" ref="L9:W9">SUM(L10,L12,L14,L20,L23,L29,L31,L34,L38,L39)</f>
        <v>220504952.6</v>
      </c>
      <c r="M9" s="21">
        <f t="shared" si="1"/>
        <v>220504952.6</v>
      </c>
      <c r="N9" s="23">
        <f aca="true" t="shared" si="2" ref="N9:N14">SUM(M9/L9*100)</f>
        <v>100</v>
      </c>
      <c r="O9" s="24">
        <f t="shared" si="1"/>
        <v>222983416</v>
      </c>
      <c r="P9" s="25">
        <f>SUM(P10+P12+P14+P20+P23+P29+P34+P38)</f>
        <v>60867132.04000001</v>
      </c>
      <c r="Q9" s="25">
        <f>SUM(O9-M9)</f>
        <v>2478463.400000006</v>
      </c>
      <c r="R9" s="24">
        <f t="shared" si="1"/>
        <v>234247000</v>
      </c>
      <c r="S9" s="24">
        <f>SUM(R9-J9)</f>
        <v>72130716.04000002</v>
      </c>
      <c r="T9" s="24">
        <f t="shared" si="1"/>
        <v>13742047.399999995</v>
      </c>
      <c r="U9" s="24">
        <f t="shared" si="1"/>
        <v>239520000</v>
      </c>
      <c r="V9" s="24">
        <f>SUM(U9-J9)</f>
        <v>77403716.04000002</v>
      </c>
      <c r="W9" s="24">
        <f t="shared" si="1"/>
        <v>19015047.39999999</v>
      </c>
      <c r="X9" s="7"/>
    </row>
    <row r="10" spans="1:24" ht="13.5">
      <c r="A10" s="114" t="s">
        <v>18</v>
      </c>
      <c r="B10" s="115"/>
      <c r="C10" s="141" t="s">
        <v>19</v>
      </c>
      <c r="D10" s="142"/>
      <c r="E10" s="142"/>
      <c r="F10" s="142"/>
      <c r="G10" s="143"/>
      <c r="H10" s="69">
        <f>SUM(H11)</f>
        <v>134988667.24</v>
      </c>
      <c r="I10" s="87"/>
      <c r="J10" s="23">
        <f>SUM(J11)</f>
        <v>137471700.63</v>
      </c>
      <c r="K10" s="22">
        <f t="shared" si="0"/>
        <v>101.83943840677034</v>
      </c>
      <c r="L10" s="23">
        <f aca="true" t="shared" si="3" ref="L10:W10">SUM(L11)</f>
        <v>196027512.6</v>
      </c>
      <c r="M10" s="23">
        <f t="shared" si="3"/>
        <v>196508981.9</v>
      </c>
      <c r="N10" s="23">
        <f t="shared" si="2"/>
        <v>100.24561312522617</v>
      </c>
      <c r="O10" s="26">
        <f t="shared" si="3"/>
        <v>201386416</v>
      </c>
      <c r="P10" s="27">
        <f>SUM(P11)</f>
        <v>63914715.370000005</v>
      </c>
      <c r="Q10" s="27">
        <f>SUM(O10-M10)</f>
        <v>4877434.099999994</v>
      </c>
      <c r="R10" s="26">
        <f t="shared" si="3"/>
        <v>214100000</v>
      </c>
      <c r="S10" s="26">
        <f>SUM(S11)</f>
        <v>76628299.37</v>
      </c>
      <c r="T10" s="26">
        <f t="shared" si="3"/>
        <v>17591018.099999994</v>
      </c>
      <c r="U10" s="26">
        <f t="shared" si="3"/>
        <v>219200000</v>
      </c>
      <c r="V10" s="26">
        <f>SUM(V11)</f>
        <v>81728299.37</v>
      </c>
      <c r="W10" s="26">
        <f t="shared" si="3"/>
        <v>22691018.099999994</v>
      </c>
      <c r="X10" s="7"/>
    </row>
    <row r="11" spans="1:24" ht="23.25" customHeight="1">
      <c r="A11" s="130" t="s">
        <v>20</v>
      </c>
      <c r="B11" s="131"/>
      <c r="C11" s="75" t="s">
        <v>21</v>
      </c>
      <c r="D11" s="92"/>
      <c r="E11" s="92"/>
      <c r="F11" s="92"/>
      <c r="G11" s="93"/>
      <c r="H11" s="69">
        <v>134988667.24</v>
      </c>
      <c r="I11" s="87"/>
      <c r="J11" s="23">
        <v>137471700.63</v>
      </c>
      <c r="K11" s="22">
        <f t="shared" si="0"/>
        <v>101.83943840677034</v>
      </c>
      <c r="L11" s="28">
        <v>196027512.6</v>
      </c>
      <c r="M11" s="29">
        <v>196508981.9</v>
      </c>
      <c r="N11" s="23">
        <f t="shared" si="2"/>
        <v>100.24561312522617</v>
      </c>
      <c r="O11" s="26">
        <v>201386416</v>
      </c>
      <c r="P11" s="27">
        <f>SUM(O11-J11)</f>
        <v>63914715.370000005</v>
      </c>
      <c r="Q11" s="27">
        <f>SUM(O11-M11)</f>
        <v>4877434.099999994</v>
      </c>
      <c r="R11" s="26">
        <v>214100000</v>
      </c>
      <c r="S11" s="27">
        <f>SUM(R11-J11)</f>
        <v>76628299.37</v>
      </c>
      <c r="T11" s="27">
        <f>SUM(R11-M11)</f>
        <v>17591018.099999994</v>
      </c>
      <c r="U11" s="26">
        <v>219200000</v>
      </c>
      <c r="V11" s="27">
        <f>SUM(U11-J11)</f>
        <v>81728299.37</v>
      </c>
      <c r="W11" s="27">
        <f>SUM(U11-M11)</f>
        <v>22691018.099999994</v>
      </c>
      <c r="X11" s="7"/>
    </row>
    <row r="12" spans="1:24" ht="46.5" customHeight="1">
      <c r="A12" s="85" t="s">
        <v>61</v>
      </c>
      <c r="B12" s="86"/>
      <c r="C12" s="82" t="s">
        <v>62</v>
      </c>
      <c r="D12" s="83"/>
      <c r="E12" s="83"/>
      <c r="F12" s="83"/>
      <c r="G12" s="84"/>
      <c r="H12" s="69">
        <f>SUM(H13)</f>
        <v>10000000</v>
      </c>
      <c r="I12" s="87"/>
      <c r="J12" s="23">
        <f>SUM(J13)</f>
        <v>11062316.55</v>
      </c>
      <c r="K12" s="22">
        <f t="shared" si="0"/>
        <v>110.6231655</v>
      </c>
      <c r="L12" s="29">
        <f>SUM(L13)</f>
        <v>11000000</v>
      </c>
      <c r="M12" s="29">
        <f aca="true" t="shared" si="4" ref="M12:U12">SUM(M13)</f>
        <v>11000000</v>
      </c>
      <c r="N12" s="23">
        <f t="shared" si="2"/>
        <v>100</v>
      </c>
      <c r="O12" s="26">
        <f t="shared" si="4"/>
        <v>11000000</v>
      </c>
      <c r="P12" s="27">
        <f>SUM(P13)</f>
        <v>-62316.550000000745</v>
      </c>
      <c r="Q12" s="27">
        <f aca="true" t="shared" si="5" ref="Q12:Q77">SUM(O12-M12)</f>
        <v>0</v>
      </c>
      <c r="R12" s="26">
        <f t="shared" si="4"/>
        <v>11000000</v>
      </c>
      <c r="S12" s="27">
        <f aca="true" t="shared" si="6" ref="S12:S75">SUM(R12-J12)</f>
        <v>-62316.550000000745</v>
      </c>
      <c r="T12" s="27">
        <f aca="true" t="shared" si="7" ref="T12:T75">SUM(R12-M12)</f>
        <v>0</v>
      </c>
      <c r="U12" s="26">
        <f t="shared" si="4"/>
        <v>11000000</v>
      </c>
      <c r="V12" s="27">
        <f aca="true" t="shared" si="8" ref="V12:V75">SUM(U12-J12)</f>
        <v>-62316.550000000745</v>
      </c>
      <c r="W12" s="27">
        <f aca="true" t="shared" si="9" ref="W12:W75">SUM(U12-M12)</f>
        <v>0</v>
      </c>
      <c r="X12" s="7"/>
    </row>
    <row r="13" spans="1:24" ht="26.25" customHeight="1">
      <c r="A13" s="85" t="s">
        <v>63</v>
      </c>
      <c r="B13" s="86"/>
      <c r="C13" s="75" t="s">
        <v>64</v>
      </c>
      <c r="D13" s="92"/>
      <c r="E13" s="92"/>
      <c r="F13" s="92"/>
      <c r="G13" s="93"/>
      <c r="H13" s="69">
        <v>10000000</v>
      </c>
      <c r="I13" s="87"/>
      <c r="J13" s="23">
        <v>11062316.55</v>
      </c>
      <c r="K13" s="22">
        <f t="shared" si="0"/>
        <v>110.6231655</v>
      </c>
      <c r="L13" s="29">
        <v>11000000</v>
      </c>
      <c r="M13" s="29">
        <v>11000000</v>
      </c>
      <c r="N13" s="23">
        <f t="shared" si="2"/>
        <v>100</v>
      </c>
      <c r="O13" s="26">
        <v>11000000</v>
      </c>
      <c r="P13" s="27">
        <f>SUM(O13-J13)</f>
        <v>-62316.550000000745</v>
      </c>
      <c r="Q13" s="27">
        <f t="shared" si="5"/>
        <v>0</v>
      </c>
      <c r="R13" s="26">
        <v>11000000</v>
      </c>
      <c r="S13" s="27">
        <f t="shared" si="6"/>
        <v>-62316.550000000745</v>
      </c>
      <c r="T13" s="27">
        <f t="shared" si="7"/>
        <v>0</v>
      </c>
      <c r="U13" s="26">
        <v>11000000</v>
      </c>
      <c r="V13" s="27">
        <f t="shared" si="8"/>
        <v>-62316.550000000745</v>
      </c>
      <c r="W13" s="27">
        <f t="shared" si="9"/>
        <v>0</v>
      </c>
      <c r="X13" s="7"/>
    </row>
    <row r="14" spans="1:24" ht="15.75" customHeight="1">
      <c r="A14" s="130" t="s">
        <v>22</v>
      </c>
      <c r="B14" s="131"/>
      <c r="C14" s="82" t="s">
        <v>23</v>
      </c>
      <c r="D14" s="83"/>
      <c r="E14" s="83"/>
      <c r="F14" s="83"/>
      <c r="G14" s="84"/>
      <c r="H14" s="132">
        <f>SUM(H15:I19)</f>
        <v>3264000</v>
      </c>
      <c r="I14" s="133"/>
      <c r="J14" s="23">
        <f>SUM(J17:J19)</f>
        <v>3180084.81</v>
      </c>
      <c r="K14" s="22">
        <f t="shared" si="0"/>
        <v>97.42906893382353</v>
      </c>
      <c r="L14" s="23">
        <f>SUM(L17:L19)</f>
        <v>2997000</v>
      </c>
      <c r="M14" s="23">
        <f>SUM(M17:M19)</f>
        <v>2665149.03</v>
      </c>
      <c r="N14" s="23">
        <f t="shared" si="2"/>
        <v>88.92722822822822</v>
      </c>
      <c r="O14" s="26">
        <f>SUM(O16+O17+O18+O19)</f>
        <v>1378000</v>
      </c>
      <c r="P14" s="27">
        <f aca="true" t="shared" si="10" ref="P14:P77">SUM(O14-J14)</f>
        <v>-1802084.81</v>
      </c>
      <c r="Q14" s="27">
        <f t="shared" si="5"/>
        <v>-1287149.0299999998</v>
      </c>
      <c r="R14" s="26">
        <f>SUM(R16:R19)</f>
        <v>860000</v>
      </c>
      <c r="S14" s="27">
        <f t="shared" si="6"/>
        <v>-2320084.81</v>
      </c>
      <c r="T14" s="27">
        <f t="shared" si="7"/>
        <v>-1805149.0299999998</v>
      </c>
      <c r="U14" s="26">
        <f>SUM(U19+U18+U16)</f>
        <v>960000</v>
      </c>
      <c r="V14" s="27">
        <f t="shared" si="8"/>
        <v>-2220084.81</v>
      </c>
      <c r="W14" s="27">
        <f t="shared" si="9"/>
        <v>-1705149.0299999998</v>
      </c>
      <c r="X14" s="7"/>
    </row>
    <row r="15" spans="1:24" ht="0" customHeight="1" hidden="1">
      <c r="A15" s="85" t="s">
        <v>54</v>
      </c>
      <c r="B15" s="86"/>
      <c r="C15" s="82" t="s">
        <v>55</v>
      </c>
      <c r="D15" s="83"/>
      <c r="E15" s="83"/>
      <c r="F15" s="83"/>
      <c r="G15" s="84"/>
      <c r="H15" s="132">
        <v>0</v>
      </c>
      <c r="I15" s="133"/>
      <c r="J15" s="30"/>
      <c r="K15" s="31"/>
      <c r="L15" s="29"/>
      <c r="M15" s="32"/>
      <c r="N15" s="32"/>
      <c r="O15" s="33"/>
      <c r="P15" s="27">
        <f t="shared" si="10"/>
        <v>0</v>
      </c>
      <c r="Q15" s="27">
        <f t="shared" si="5"/>
        <v>0</v>
      </c>
      <c r="R15" s="33"/>
      <c r="S15" s="27">
        <f t="shared" si="6"/>
        <v>0</v>
      </c>
      <c r="T15" s="27">
        <f t="shared" si="7"/>
        <v>0</v>
      </c>
      <c r="U15" s="33"/>
      <c r="V15" s="27">
        <f t="shared" si="8"/>
        <v>0</v>
      </c>
      <c r="W15" s="27">
        <f t="shared" si="9"/>
        <v>0</v>
      </c>
      <c r="X15" s="7"/>
    </row>
    <row r="16" spans="1:24" ht="25.5" customHeight="1">
      <c r="A16" s="73" t="s">
        <v>54</v>
      </c>
      <c r="B16" s="74"/>
      <c r="C16" s="75" t="s">
        <v>55</v>
      </c>
      <c r="D16" s="76"/>
      <c r="E16" s="76"/>
      <c r="F16" s="76"/>
      <c r="G16" s="77"/>
      <c r="H16" s="78"/>
      <c r="I16" s="79"/>
      <c r="J16" s="23"/>
      <c r="K16" s="31"/>
      <c r="L16" s="29"/>
      <c r="M16" s="29"/>
      <c r="N16" s="29"/>
      <c r="O16" s="26">
        <v>500000</v>
      </c>
      <c r="P16" s="27">
        <f t="shared" si="10"/>
        <v>500000</v>
      </c>
      <c r="Q16" s="27">
        <f t="shared" si="5"/>
        <v>500000</v>
      </c>
      <c r="R16" s="26">
        <v>550000</v>
      </c>
      <c r="S16" s="27">
        <f t="shared" si="6"/>
        <v>550000</v>
      </c>
      <c r="T16" s="27">
        <f t="shared" si="7"/>
        <v>550000</v>
      </c>
      <c r="U16" s="26">
        <v>600000</v>
      </c>
      <c r="V16" s="27">
        <f t="shared" si="8"/>
        <v>600000</v>
      </c>
      <c r="W16" s="27">
        <f t="shared" si="9"/>
        <v>600000</v>
      </c>
      <c r="X16" s="7"/>
    </row>
    <row r="17" spans="1:24" ht="22.5" customHeight="1">
      <c r="A17" s="130" t="s">
        <v>24</v>
      </c>
      <c r="B17" s="131"/>
      <c r="C17" s="75" t="s">
        <v>53</v>
      </c>
      <c r="D17" s="92"/>
      <c r="E17" s="92"/>
      <c r="F17" s="92"/>
      <c r="G17" s="93"/>
      <c r="H17" s="132">
        <v>3000000</v>
      </c>
      <c r="I17" s="133"/>
      <c r="J17" s="23">
        <v>2918568.06</v>
      </c>
      <c r="K17" s="22">
        <f>SUM(J17/H17*100)</f>
        <v>97.28560200000001</v>
      </c>
      <c r="L17" s="29">
        <v>2700000</v>
      </c>
      <c r="M17" s="29">
        <v>2410000</v>
      </c>
      <c r="N17" s="23">
        <f>SUM(M17/L17*100)</f>
        <v>89.25925925925927</v>
      </c>
      <c r="O17" s="26">
        <v>603000</v>
      </c>
      <c r="P17" s="27">
        <f t="shared" si="10"/>
        <v>-2315568.06</v>
      </c>
      <c r="Q17" s="27">
        <f t="shared" si="5"/>
        <v>-1807000</v>
      </c>
      <c r="R17" s="26">
        <v>0</v>
      </c>
      <c r="S17" s="27">
        <f t="shared" si="6"/>
        <v>-2918568.06</v>
      </c>
      <c r="T17" s="27">
        <f t="shared" si="7"/>
        <v>-2410000</v>
      </c>
      <c r="U17" s="26">
        <v>0</v>
      </c>
      <c r="V17" s="27">
        <f t="shared" si="8"/>
        <v>-2918568.06</v>
      </c>
      <c r="W17" s="27">
        <f t="shared" si="9"/>
        <v>-2410000</v>
      </c>
      <c r="X17" s="7"/>
    </row>
    <row r="18" spans="1:24" ht="15.75" customHeight="1">
      <c r="A18" s="114" t="s">
        <v>25</v>
      </c>
      <c r="B18" s="115"/>
      <c r="C18" s="75" t="s">
        <v>3</v>
      </c>
      <c r="D18" s="92"/>
      <c r="E18" s="92"/>
      <c r="F18" s="92"/>
      <c r="G18" s="93"/>
      <c r="H18" s="69">
        <v>198500</v>
      </c>
      <c r="I18" s="87"/>
      <c r="J18" s="23">
        <v>198510.07</v>
      </c>
      <c r="K18" s="22">
        <f>SUM(J18/H18*100)</f>
        <v>100.00507304785896</v>
      </c>
      <c r="L18" s="29">
        <v>217000</v>
      </c>
      <c r="M18" s="29">
        <v>220149.03</v>
      </c>
      <c r="N18" s="23">
        <f>SUM(M18/L18*100)</f>
        <v>101.45116589861752</v>
      </c>
      <c r="O18" s="26">
        <v>210000</v>
      </c>
      <c r="P18" s="27">
        <f t="shared" si="10"/>
        <v>11489.929999999993</v>
      </c>
      <c r="Q18" s="27">
        <f t="shared" si="5"/>
        <v>-10149.029999999999</v>
      </c>
      <c r="R18" s="26">
        <v>210000</v>
      </c>
      <c r="S18" s="27">
        <f t="shared" si="6"/>
        <v>11489.929999999993</v>
      </c>
      <c r="T18" s="27">
        <f t="shared" si="7"/>
        <v>-10149.029999999999</v>
      </c>
      <c r="U18" s="26">
        <v>210000</v>
      </c>
      <c r="V18" s="27">
        <f t="shared" si="8"/>
        <v>11489.929999999993</v>
      </c>
      <c r="W18" s="27">
        <f t="shared" si="9"/>
        <v>-10149.029999999999</v>
      </c>
      <c r="X18" s="7"/>
    </row>
    <row r="19" spans="1:24" ht="35.25" customHeight="1">
      <c r="A19" s="71" t="s">
        <v>65</v>
      </c>
      <c r="B19" s="72"/>
      <c r="C19" s="75" t="s">
        <v>76</v>
      </c>
      <c r="D19" s="92"/>
      <c r="E19" s="92"/>
      <c r="F19" s="92"/>
      <c r="G19" s="93"/>
      <c r="H19" s="69">
        <v>65500</v>
      </c>
      <c r="I19" s="87"/>
      <c r="J19" s="23">
        <v>63006.68</v>
      </c>
      <c r="K19" s="22">
        <f>SUM(J19/H19*100)</f>
        <v>96.19340458015267</v>
      </c>
      <c r="L19" s="29">
        <v>80000</v>
      </c>
      <c r="M19" s="29">
        <v>35000</v>
      </c>
      <c r="N19" s="23">
        <f>SUM(M19/L19*100)</f>
        <v>43.75</v>
      </c>
      <c r="O19" s="26">
        <v>65000</v>
      </c>
      <c r="P19" s="27">
        <f t="shared" si="10"/>
        <v>1993.3199999999997</v>
      </c>
      <c r="Q19" s="27">
        <f t="shared" si="5"/>
        <v>30000</v>
      </c>
      <c r="R19" s="26">
        <v>100000</v>
      </c>
      <c r="S19" s="27">
        <f t="shared" si="6"/>
        <v>36993.32</v>
      </c>
      <c r="T19" s="27">
        <f t="shared" si="7"/>
        <v>65000</v>
      </c>
      <c r="U19" s="26">
        <v>150000</v>
      </c>
      <c r="V19" s="27">
        <f t="shared" si="8"/>
        <v>86993.32</v>
      </c>
      <c r="W19" s="27">
        <f t="shared" si="9"/>
        <v>115000</v>
      </c>
      <c r="X19" s="7"/>
    </row>
    <row r="20" spans="1:24" ht="18" customHeight="1">
      <c r="A20" s="114" t="s">
        <v>26</v>
      </c>
      <c r="B20" s="115"/>
      <c r="C20" s="82" t="s">
        <v>27</v>
      </c>
      <c r="D20" s="83"/>
      <c r="E20" s="83"/>
      <c r="F20" s="83"/>
      <c r="G20" s="84"/>
      <c r="H20" s="69">
        <f>SUM(H21:I22)</f>
        <v>1450000</v>
      </c>
      <c r="I20" s="87"/>
      <c r="J20" s="23">
        <f>SUM(J21)</f>
        <v>1429739.63</v>
      </c>
      <c r="K20" s="22">
        <f>SUM(J20/H20*100)</f>
        <v>98.60273310344827</v>
      </c>
      <c r="L20" s="29">
        <f>SUM(L21)</f>
        <v>1500000</v>
      </c>
      <c r="M20" s="29">
        <f>SUM(M21)</f>
        <v>1500000</v>
      </c>
      <c r="N20" s="23">
        <f>SUM(M20/L20*100)</f>
        <v>100</v>
      </c>
      <c r="O20" s="26">
        <f aca="true" t="shared" si="11" ref="O20:U20">SUM(O21)</f>
        <v>1500000</v>
      </c>
      <c r="P20" s="27">
        <f t="shared" si="10"/>
        <v>70260.37000000011</v>
      </c>
      <c r="Q20" s="27">
        <f t="shared" si="5"/>
        <v>0</v>
      </c>
      <c r="R20" s="26">
        <f t="shared" si="11"/>
        <v>1550000</v>
      </c>
      <c r="S20" s="27">
        <f t="shared" si="6"/>
        <v>120260.37000000011</v>
      </c>
      <c r="T20" s="27">
        <f t="shared" si="7"/>
        <v>50000</v>
      </c>
      <c r="U20" s="26">
        <f t="shared" si="11"/>
        <v>1600000</v>
      </c>
      <c r="V20" s="27">
        <f t="shared" si="8"/>
        <v>170260.3700000001</v>
      </c>
      <c r="W20" s="27">
        <f t="shared" si="9"/>
        <v>100000</v>
      </c>
      <c r="X20" s="7"/>
    </row>
    <row r="21" spans="1:24" ht="28.5" customHeight="1">
      <c r="A21" s="130" t="s">
        <v>29</v>
      </c>
      <c r="B21" s="131"/>
      <c r="C21" s="75" t="s">
        <v>28</v>
      </c>
      <c r="D21" s="92"/>
      <c r="E21" s="92"/>
      <c r="F21" s="92"/>
      <c r="G21" s="93"/>
      <c r="H21" s="69">
        <v>1450000</v>
      </c>
      <c r="I21" s="87"/>
      <c r="J21" s="23">
        <v>1429739.63</v>
      </c>
      <c r="K21" s="22">
        <f>SUM(J21/H21*100)</f>
        <v>98.60273310344827</v>
      </c>
      <c r="L21" s="29">
        <v>1500000</v>
      </c>
      <c r="M21" s="29">
        <v>1500000</v>
      </c>
      <c r="N21" s="23">
        <f>SUM(M21/L21*100)</f>
        <v>100</v>
      </c>
      <c r="O21" s="26">
        <v>1500000</v>
      </c>
      <c r="P21" s="27">
        <f t="shared" si="10"/>
        <v>70260.37000000011</v>
      </c>
      <c r="Q21" s="27">
        <f t="shared" si="5"/>
        <v>0</v>
      </c>
      <c r="R21" s="26">
        <v>1550000</v>
      </c>
      <c r="S21" s="27">
        <f t="shared" si="6"/>
        <v>120260.37000000011</v>
      </c>
      <c r="T21" s="27">
        <f t="shared" si="7"/>
        <v>50000</v>
      </c>
      <c r="U21" s="26">
        <v>1600000</v>
      </c>
      <c r="V21" s="27">
        <f t="shared" si="8"/>
        <v>170260.3700000001</v>
      </c>
      <c r="W21" s="27">
        <f t="shared" si="9"/>
        <v>100000</v>
      </c>
      <c r="X21" s="7"/>
    </row>
    <row r="22" spans="1:24" ht="0" customHeight="1" hidden="1">
      <c r="A22" s="85" t="s">
        <v>31</v>
      </c>
      <c r="B22" s="86"/>
      <c r="C22" s="82" t="s">
        <v>30</v>
      </c>
      <c r="D22" s="83"/>
      <c r="E22" s="83"/>
      <c r="F22" s="83"/>
      <c r="G22" s="84"/>
      <c r="H22" s="69">
        <v>0</v>
      </c>
      <c r="I22" s="87"/>
      <c r="J22" s="34"/>
      <c r="K22" s="35"/>
      <c r="L22" s="29"/>
      <c r="M22" s="32"/>
      <c r="N22" s="32"/>
      <c r="O22" s="33"/>
      <c r="P22" s="27">
        <f t="shared" si="10"/>
        <v>0</v>
      </c>
      <c r="Q22" s="27">
        <f t="shared" si="5"/>
        <v>0</v>
      </c>
      <c r="R22" s="33"/>
      <c r="S22" s="27">
        <f t="shared" si="6"/>
        <v>0</v>
      </c>
      <c r="T22" s="27">
        <f t="shared" si="7"/>
        <v>0</v>
      </c>
      <c r="U22" s="33"/>
      <c r="V22" s="27">
        <f t="shared" si="8"/>
        <v>0</v>
      </c>
      <c r="W22" s="27">
        <f t="shared" si="9"/>
        <v>0</v>
      </c>
      <c r="X22" s="7"/>
    </row>
    <row r="23" spans="1:24" ht="41.25" customHeight="1">
      <c r="A23" s="130" t="s">
        <v>32</v>
      </c>
      <c r="B23" s="131"/>
      <c r="C23" s="82" t="s">
        <v>33</v>
      </c>
      <c r="D23" s="83"/>
      <c r="E23" s="83"/>
      <c r="F23" s="83"/>
      <c r="G23" s="84"/>
      <c r="H23" s="69">
        <f>SUM(H24:I28)</f>
        <v>5518548.76</v>
      </c>
      <c r="I23" s="87"/>
      <c r="J23" s="23">
        <f>SUM(J24:J28)</f>
        <v>5064092.37</v>
      </c>
      <c r="K23" s="22">
        <f aca="true" t="shared" si="12" ref="K23:K38">SUM(J23/H23*100)</f>
        <v>91.76492933624093</v>
      </c>
      <c r="L23" s="29">
        <f>SUM(L25:L28)</f>
        <v>4094000</v>
      </c>
      <c r="M23" s="29">
        <f>SUM(M25:M28)</f>
        <v>5020521.67</v>
      </c>
      <c r="N23" s="23">
        <f>SUM(M23/L23*100)</f>
        <v>122.63120835368832</v>
      </c>
      <c r="O23" s="26">
        <f aca="true" t="shared" si="13" ref="O23:U23">SUM(O25:O28)</f>
        <v>4000000</v>
      </c>
      <c r="P23" s="27">
        <f t="shared" si="10"/>
        <v>-1064092.37</v>
      </c>
      <c r="Q23" s="27">
        <f t="shared" si="5"/>
        <v>-1020521.6699999999</v>
      </c>
      <c r="R23" s="26">
        <f t="shared" si="13"/>
        <v>4015000</v>
      </c>
      <c r="S23" s="27">
        <f t="shared" si="6"/>
        <v>-1049092.37</v>
      </c>
      <c r="T23" s="27">
        <f t="shared" si="7"/>
        <v>-1005521.6699999999</v>
      </c>
      <c r="U23" s="26">
        <f t="shared" si="13"/>
        <v>4035000</v>
      </c>
      <c r="V23" s="27">
        <f t="shared" si="8"/>
        <v>-1029092.3700000001</v>
      </c>
      <c r="W23" s="27">
        <f t="shared" si="9"/>
        <v>-985521.6699999999</v>
      </c>
      <c r="X23" s="7"/>
    </row>
    <row r="24" spans="1:24" ht="43.5" customHeight="1" hidden="1">
      <c r="A24" s="148" t="s">
        <v>96</v>
      </c>
      <c r="B24" s="149"/>
      <c r="C24" s="75" t="s">
        <v>97</v>
      </c>
      <c r="D24" s="92"/>
      <c r="E24" s="92"/>
      <c r="F24" s="92"/>
      <c r="G24" s="93"/>
      <c r="H24" s="150">
        <v>0</v>
      </c>
      <c r="I24" s="151"/>
      <c r="J24" s="36">
        <v>0</v>
      </c>
      <c r="K24" s="22" t="e">
        <f t="shared" si="12"/>
        <v>#DIV/0!</v>
      </c>
      <c r="L24" s="29"/>
      <c r="M24" s="32"/>
      <c r="N24" s="32"/>
      <c r="O24" s="33"/>
      <c r="P24" s="27">
        <f t="shared" si="10"/>
        <v>0</v>
      </c>
      <c r="Q24" s="27">
        <f t="shared" si="5"/>
        <v>0</v>
      </c>
      <c r="R24" s="33"/>
      <c r="S24" s="27">
        <f t="shared" si="6"/>
        <v>0</v>
      </c>
      <c r="T24" s="27">
        <f t="shared" si="7"/>
        <v>0</v>
      </c>
      <c r="U24" s="33"/>
      <c r="V24" s="27">
        <f t="shared" si="8"/>
        <v>0</v>
      </c>
      <c r="W24" s="27">
        <f t="shared" si="9"/>
        <v>0</v>
      </c>
      <c r="X24" s="7"/>
    </row>
    <row r="25" spans="1:24" ht="65.25" customHeight="1">
      <c r="A25" s="85" t="s">
        <v>116</v>
      </c>
      <c r="B25" s="86"/>
      <c r="C25" s="75" t="s">
        <v>117</v>
      </c>
      <c r="D25" s="92"/>
      <c r="E25" s="92"/>
      <c r="F25" s="92"/>
      <c r="G25" s="93"/>
      <c r="H25" s="69">
        <v>3548.76</v>
      </c>
      <c r="I25" s="87"/>
      <c r="J25" s="23">
        <v>3548.76</v>
      </c>
      <c r="K25" s="22">
        <f t="shared" si="12"/>
        <v>100</v>
      </c>
      <c r="L25" s="29">
        <v>4000</v>
      </c>
      <c r="M25" s="29">
        <v>521.67</v>
      </c>
      <c r="N25" s="23">
        <f>SUM(M25/L25*100)</f>
        <v>13.041749999999999</v>
      </c>
      <c r="O25" s="26">
        <v>0</v>
      </c>
      <c r="P25" s="27">
        <f t="shared" si="10"/>
        <v>-3548.76</v>
      </c>
      <c r="Q25" s="27">
        <f t="shared" si="5"/>
        <v>-521.67</v>
      </c>
      <c r="R25" s="26"/>
      <c r="S25" s="27">
        <f t="shared" si="6"/>
        <v>-3548.76</v>
      </c>
      <c r="T25" s="27">
        <f t="shared" si="7"/>
        <v>-521.67</v>
      </c>
      <c r="U25" s="26"/>
      <c r="V25" s="27">
        <f t="shared" si="8"/>
        <v>-3548.76</v>
      </c>
      <c r="W25" s="27">
        <f t="shared" si="9"/>
        <v>-521.67</v>
      </c>
      <c r="X25" s="7"/>
    </row>
    <row r="26" spans="1:24" ht="78" customHeight="1">
      <c r="A26" s="130" t="s">
        <v>34</v>
      </c>
      <c r="B26" s="131"/>
      <c r="C26" s="75" t="s">
        <v>35</v>
      </c>
      <c r="D26" s="92"/>
      <c r="E26" s="92"/>
      <c r="F26" s="92"/>
      <c r="G26" s="93"/>
      <c r="H26" s="69">
        <v>5175000</v>
      </c>
      <c r="I26" s="87"/>
      <c r="J26" s="23">
        <v>4714806.19</v>
      </c>
      <c r="K26" s="22">
        <f t="shared" si="12"/>
        <v>91.10736599033817</v>
      </c>
      <c r="L26" s="29">
        <v>3780000</v>
      </c>
      <c r="M26" s="29">
        <v>4700000</v>
      </c>
      <c r="N26" s="23">
        <f>SUM(M26/L26*100)</f>
        <v>124.33862433862434</v>
      </c>
      <c r="O26" s="26">
        <v>3670000</v>
      </c>
      <c r="P26" s="27">
        <f t="shared" si="10"/>
        <v>-1044806.1900000004</v>
      </c>
      <c r="Q26" s="27">
        <f t="shared" si="5"/>
        <v>-1030000</v>
      </c>
      <c r="R26" s="26">
        <v>3690000</v>
      </c>
      <c r="S26" s="27">
        <f t="shared" si="6"/>
        <v>-1024806.1900000004</v>
      </c>
      <c r="T26" s="27">
        <f t="shared" si="7"/>
        <v>-1010000</v>
      </c>
      <c r="U26" s="26">
        <v>3710000</v>
      </c>
      <c r="V26" s="27">
        <f t="shared" si="8"/>
        <v>-1004806.1900000004</v>
      </c>
      <c r="W26" s="27">
        <f t="shared" si="9"/>
        <v>-990000</v>
      </c>
      <c r="X26" s="7"/>
    </row>
    <row r="27" spans="1:24" ht="23.25" customHeight="1" hidden="1">
      <c r="A27" s="114" t="s">
        <v>36</v>
      </c>
      <c r="B27" s="115"/>
      <c r="C27" s="75" t="s">
        <v>37</v>
      </c>
      <c r="D27" s="92"/>
      <c r="E27" s="92"/>
      <c r="F27" s="92"/>
      <c r="G27" s="93"/>
      <c r="H27" s="120">
        <v>0</v>
      </c>
      <c r="I27" s="121"/>
      <c r="J27" s="34">
        <v>0</v>
      </c>
      <c r="K27" s="37" t="e">
        <f t="shared" si="12"/>
        <v>#DIV/0!</v>
      </c>
      <c r="L27" s="29"/>
      <c r="M27" s="32"/>
      <c r="N27" s="32"/>
      <c r="O27" s="33"/>
      <c r="P27" s="27">
        <f t="shared" si="10"/>
        <v>0</v>
      </c>
      <c r="Q27" s="27">
        <f t="shared" si="5"/>
        <v>0</v>
      </c>
      <c r="R27" s="33"/>
      <c r="S27" s="27">
        <f t="shared" si="6"/>
        <v>0</v>
      </c>
      <c r="T27" s="27">
        <f t="shared" si="7"/>
        <v>0</v>
      </c>
      <c r="U27" s="33"/>
      <c r="V27" s="27">
        <f t="shared" si="8"/>
        <v>0</v>
      </c>
      <c r="W27" s="27">
        <f t="shared" si="9"/>
        <v>0</v>
      </c>
      <c r="X27" s="7"/>
    </row>
    <row r="28" spans="1:24" ht="75.75" customHeight="1">
      <c r="A28" s="130" t="s">
        <v>82</v>
      </c>
      <c r="B28" s="131"/>
      <c r="C28" s="75" t="s">
        <v>88</v>
      </c>
      <c r="D28" s="92"/>
      <c r="E28" s="92"/>
      <c r="F28" s="92"/>
      <c r="G28" s="93"/>
      <c r="H28" s="69">
        <v>340000</v>
      </c>
      <c r="I28" s="87"/>
      <c r="J28" s="23">
        <v>345737.42</v>
      </c>
      <c r="K28" s="22">
        <f t="shared" si="12"/>
        <v>101.68747647058822</v>
      </c>
      <c r="L28" s="29">
        <v>310000</v>
      </c>
      <c r="M28" s="29">
        <v>320000</v>
      </c>
      <c r="N28" s="23">
        <f>SUM(M28/L28*100)</f>
        <v>103.2258064516129</v>
      </c>
      <c r="O28" s="26">
        <v>330000</v>
      </c>
      <c r="P28" s="27">
        <f t="shared" si="10"/>
        <v>-15737.419999999984</v>
      </c>
      <c r="Q28" s="27">
        <f t="shared" si="5"/>
        <v>10000</v>
      </c>
      <c r="R28" s="26">
        <v>325000</v>
      </c>
      <c r="S28" s="27">
        <f t="shared" si="6"/>
        <v>-20737.419999999984</v>
      </c>
      <c r="T28" s="27">
        <f t="shared" si="7"/>
        <v>5000</v>
      </c>
      <c r="U28" s="26">
        <v>325000</v>
      </c>
      <c r="V28" s="27">
        <f t="shared" si="8"/>
        <v>-20737.419999999984</v>
      </c>
      <c r="W28" s="27">
        <f t="shared" si="9"/>
        <v>5000</v>
      </c>
      <c r="X28" s="7"/>
    </row>
    <row r="29" spans="1:24" ht="24.75" customHeight="1">
      <c r="A29" s="114" t="s">
        <v>38</v>
      </c>
      <c r="B29" s="115"/>
      <c r="C29" s="82" t="s">
        <v>39</v>
      </c>
      <c r="D29" s="83"/>
      <c r="E29" s="83"/>
      <c r="F29" s="83"/>
      <c r="G29" s="84"/>
      <c r="H29" s="69">
        <f>SUM(H30)</f>
        <v>60000</v>
      </c>
      <c r="I29" s="87"/>
      <c r="J29" s="23">
        <f>SUM(J30)</f>
        <v>59083.01</v>
      </c>
      <c r="K29" s="22">
        <f t="shared" si="12"/>
        <v>98.47168333333333</v>
      </c>
      <c r="L29" s="29">
        <f>SUM(L30)</f>
        <v>271440</v>
      </c>
      <c r="M29" s="29">
        <f>SUM(M30)</f>
        <v>60000</v>
      </c>
      <c r="N29" s="23">
        <f>SUM(M29/L29*100)</f>
        <v>22.104332449160037</v>
      </c>
      <c r="O29" s="26">
        <f>SUM(O30)</f>
        <v>160000</v>
      </c>
      <c r="P29" s="27">
        <f t="shared" si="10"/>
        <v>100916.98999999999</v>
      </c>
      <c r="Q29" s="27">
        <f t="shared" si="5"/>
        <v>100000</v>
      </c>
      <c r="R29" s="26">
        <f>SUM(R30)</f>
        <v>160000</v>
      </c>
      <c r="S29" s="27">
        <f t="shared" si="6"/>
        <v>100916.98999999999</v>
      </c>
      <c r="T29" s="27">
        <f t="shared" si="7"/>
        <v>100000</v>
      </c>
      <c r="U29" s="26">
        <f>SUM(U30)</f>
        <v>160000</v>
      </c>
      <c r="V29" s="27">
        <f t="shared" si="8"/>
        <v>100916.98999999999</v>
      </c>
      <c r="W29" s="27">
        <f t="shared" si="9"/>
        <v>100000</v>
      </c>
      <c r="X29" s="7"/>
    </row>
    <row r="30" spans="1:24" ht="12.75" customHeight="1">
      <c r="A30" s="130" t="s">
        <v>40</v>
      </c>
      <c r="B30" s="131"/>
      <c r="C30" s="75" t="s">
        <v>0</v>
      </c>
      <c r="D30" s="92"/>
      <c r="E30" s="92"/>
      <c r="F30" s="92"/>
      <c r="G30" s="93"/>
      <c r="H30" s="69">
        <v>60000</v>
      </c>
      <c r="I30" s="87"/>
      <c r="J30" s="23">
        <v>59083.01</v>
      </c>
      <c r="K30" s="22">
        <f t="shared" si="12"/>
        <v>98.47168333333333</v>
      </c>
      <c r="L30" s="29">
        <v>271440</v>
      </c>
      <c r="M30" s="29">
        <v>60000</v>
      </c>
      <c r="N30" s="23">
        <f>SUM(M30/L30*100)</f>
        <v>22.104332449160037</v>
      </c>
      <c r="O30" s="26">
        <v>160000</v>
      </c>
      <c r="P30" s="27">
        <f t="shared" si="10"/>
        <v>100916.98999999999</v>
      </c>
      <c r="Q30" s="27">
        <f t="shared" si="5"/>
        <v>100000</v>
      </c>
      <c r="R30" s="26">
        <v>160000</v>
      </c>
      <c r="S30" s="27">
        <f t="shared" si="6"/>
        <v>100916.98999999999</v>
      </c>
      <c r="T30" s="27">
        <f t="shared" si="7"/>
        <v>100000</v>
      </c>
      <c r="U30" s="26">
        <v>160000</v>
      </c>
      <c r="V30" s="27">
        <f t="shared" si="8"/>
        <v>100916.98999999999</v>
      </c>
      <c r="W30" s="27">
        <f t="shared" si="9"/>
        <v>100000</v>
      </c>
      <c r="X30" s="7"/>
    </row>
    <row r="31" spans="1:24" ht="27" customHeight="1">
      <c r="A31" s="85" t="s">
        <v>56</v>
      </c>
      <c r="B31" s="86"/>
      <c r="C31" s="82" t="s">
        <v>57</v>
      </c>
      <c r="D31" s="83"/>
      <c r="E31" s="83"/>
      <c r="F31" s="83"/>
      <c r="G31" s="84"/>
      <c r="H31" s="69">
        <f>SUM(H32)</f>
        <v>15000</v>
      </c>
      <c r="I31" s="87"/>
      <c r="J31" s="30">
        <f>SUM(J32)</f>
        <v>15000</v>
      </c>
      <c r="K31" s="22">
        <f t="shared" si="12"/>
        <v>100</v>
      </c>
      <c r="L31" s="29">
        <f>SUM(L32)</f>
        <v>15000</v>
      </c>
      <c r="M31" s="29">
        <f>SUM(M32:M33)</f>
        <v>8300</v>
      </c>
      <c r="N31" s="23">
        <f>SUM(M31/L31*100)</f>
        <v>55.333333333333336</v>
      </c>
      <c r="O31" s="26">
        <f>SUM(O32:O33)</f>
        <v>15000</v>
      </c>
      <c r="P31" s="27">
        <f t="shared" si="10"/>
        <v>0</v>
      </c>
      <c r="Q31" s="27">
        <f t="shared" si="5"/>
        <v>6700</v>
      </c>
      <c r="R31" s="26">
        <f>SUM(R32:R33)</f>
        <v>15000</v>
      </c>
      <c r="S31" s="27">
        <f t="shared" si="6"/>
        <v>0</v>
      </c>
      <c r="T31" s="27">
        <f t="shared" si="7"/>
        <v>6700</v>
      </c>
      <c r="U31" s="26">
        <f>SUM(U32:U33)</f>
        <v>15000</v>
      </c>
      <c r="V31" s="27">
        <f t="shared" si="8"/>
        <v>0</v>
      </c>
      <c r="W31" s="27">
        <f t="shared" si="9"/>
        <v>6700</v>
      </c>
      <c r="X31" s="7"/>
    </row>
    <row r="32" spans="1:24" ht="12.75" customHeight="1">
      <c r="A32" s="85" t="s">
        <v>58</v>
      </c>
      <c r="B32" s="86"/>
      <c r="C32" s="75" t="s">
        <v>59</v>
      </c>
      <c r="D32" s="92"/>
      <c r="E32" s="92"/>
      <c r="F32" s="92"/>
      <c r="G32" s="93"/>
      <c r="H32" s="69">
        <v>15000</v>
      </c>
      <c r="I32" s="87"/>
      <c r="J32" s="23">
        <v>15000</v>
      </c>
      <c r="K32" s="22">
        <f t="shared" si="12"/>
        <v>100</v>
      </c>
      <c r="L32" s="29">
        <v>15000</v>
      </c>
      <c r="M32" s="29">
        <v>7500</v>
      </c>
      <c r="N32" s="23">
        <f>SUM(M32/L32*100)</f>
        <v>50</v>
      </c>
      <c r="O32" s="26">
        <v>15000</v>
      </c>
      <c r="P32" s="27">
        <f t="shared" si="10"/>
        <v>0</v>
      </c>
      <c r="Q32" s="27">
        <f t="shared" si="5"/>
        <v>7500</v>
      </c>
      <c r="R32" s="26">
        <v>15000</v>
      </c>
      <c r="S32" s="27">
        <f t="shared" si="6"/>
        <v>0</v>
      </c>
      <c r="T32" s="27">
        <f t="shared" si="7"/>
        <v>7500</v>
      </c>
      <c r="U32" s="26">
        <v>15000</v>
      </c>
      <c r="V32" s="27">
        <f t="shared" si="8"/>
        <v>0</v>
      </c>
      <c r="W32" s="27">
        <f t="shared" si="9"/>
        <v>7500</v>
      </c>
      <c r="X32" s="7"/>
    </row>
    <row r="33" spans="1:24" ht="12.75" customHeight="1">
      <c r="A33" s="148" t="s">
        <v>132</v>
      </c>
      <c r="B33" s="149"/>
      <c r="C33" s="75" t="s">
        <v>133</v>
      </c>
      <c r="D33" s="92"/>
      <c r="E33" s="92"/>
      <c r="F33" s="92"/>
      <c r="G33" s="93"/>
      <c r="H33" s="38"/>
      <c r="I33" s="39">
        <v>0</v>
      </c>
      <c r="J33" s="23">
        <v>0</v>
      </c>
      <c r="K33" s="22">
        <v>0</v>
      </c>
      <c r="L33" s="29">
        <v>0</v>
      </c>
      <c r="M33" s="29">
        <v>800</v>
      </c>
      <c r="N33" s="23">
        <v>0</v>
      </c>
      <c r="O33" s="26">
        <v>0</v>
      </c>
      <c r="P33" s="27">
        <f t="shared" si="10"/>
        <v>0</v>
      </c>
      <c r="Q33" s="27">
        <f t="shared" si="5"/>
        <v>-800</v>
      </c>
      <c r="R33" s="26">
        <v>0</v>
      </c>
      <c r="S33" s="27">
        <f t="shared" si="6"/>
        <v>0</v>
      </c>
      <c r="T33" s="27">
        <f t="shared" si="7"/>
        <v>-800</v>
      </c>
      <c r="U33" s="26">
        <v>0</v>
      </c>
      <c r="V33" s="27">
        <f t="shared" si="8"/>
        <v>0</v>
      </c>
      <c r="W33" s="27">
        <f t="shared" si="9"/>
        <v>-800</v>
      </c>
      <c r="X33" s="7"/>
    </row>
    <row r="34" spans="1:24" ht="25.5" customHeight="1">
      <c r="A34" s="130" t="s">
        <v>41</v>
      </c>
      <c r="B34" s="131"/>
      <c r="C34" s="82" t="s">
        <v>42</v>
      </c>
      <c r="D34" s="83"/>
      <c r="E34" s="83"/>
      <c r="F34" s="83"/>
      <c r="G34" s="84"/>
      <c r="H34" s="69">
        <f>SUM(H35:I37)</f>
        <v>180000</v>
      </c>
      <c r="I34" s="87"/>
      <c r="J34" s="23">
        <f>SUM(J35:J37)</f>
        <v>140349.45</v>
      </c>
      <c r="K34" s="22">
        <f t="shared" si="12"/>
        <v>77.97191666666667</v>
      </c>
      <c r="L34" s="29">
        <f>SUM(L36:L37)</f>
        <v>3400000</v>
      </c>
      <c r="M34" s="29">
        <f>SUM(M36:M37)</f>
        <v>3400000</v>
      </c>
      <c r="N34" s="23">
        <f>SUM(M34/L34*100)</f>
        <v>100</v>
      </c>
      <c r="O34" s="26">
        <f>SUM(O36:O37)</f>
        <v>3200000</v>
      </c>
      <c r="P34" s="27">
        <f t="shared" si="10"/>
        <v>3059650.55</v>
      </c>
      <c r="Q34" s="27">
        <f t="shared" si="5"/>
        <v>-200000</v>
      </c>
      <c r="R34" s="26">
        <f>SUM(R36:R37)</f>
        <v>2200000</v>
      </c>
      <c r="S34" s="27">
        <f t="shared" si="6"/>
        <v>2059650.55</v>
      </c>
      <c r="T34" s="27">
        <f t="shared" si="7"/>
        <v>-1200000</v>
      </c>
      <c r="U34" s="26">
        <f>SUM(U36:U37)</f>
        <v>2200000</v>
      </c>
      <c r="V34" s="27">
        <f t="shared" si="8"/>
        <v>2059650.55</v>
      </c>
      <c r="W34" s="27">
        <f t="shared" si="9"/>
        <v>-1200000</v>
      </c>
      <c r="X34" s="7"/>
    </row>
    <row r="35" spans="1:24" ht="65.25" customHeight="1" hidden="1">
      <c r="A35" s="85" t="s">
        <v>43</v>
      </c>
      <c r="B35" s="86"/>
      <c r="C35" s="75" t="s">
        <v>89</v>
      </c>
      <c r="D35" s="92"/>
      <c r="E35" s="92"/>
      <c r="F35" s="92"/>
      <c r="G35" s="93"/>
      <c r="H35" s="69">
        <v>0</v>
      </c>
      <c r="I35" s="87"/>
      <c r="J35" s="23">
        <v>0</v>
      </c>
      <c r="K35" s="22" t="e">
        <f t="shared" si="12"/>
        <v>#DIV/0!</v>
      </c>
      <c r="L35" s="29"/>
      <c r="M35" s="32"/>
      <c r="N35" s="32"/>
      <c r="O35" s="33"/>
      <c r="P35" s="27">
        <f t="shared" si="10"/>
        <v>0</v>
      </c>
      <c r="Q35" s="27">
        <f t="shared" si="5"/>
        <v>0</v>
      </c>
      <c r="R35" s="33"/>
      <c r="S35" s="27">
        <f t="shared" si="6"/>
        <v>0</v>
      </c>
      <c r="T35" s="27">
        <f t="shared" si="7"/>
        <v>0</v>
      </c>
      <c r="U35" s="33"/>
      <c r="V35" s="27">
        <f t="shared" si="8"/>
        <v>0</v>
      </c>
      <c r="W35" s="27">
        <f t="shared" si="9"/>
        <v>0</v>
      </c>
      <c r="X35" s="7"/>
    </row>
    <row r="36" spans="1:24" ht="83.25" customHeight="1">
      <c r="A36" s="85" t="s">
        <v>43</v>
      </c>
      <c r="B36" s="152"/>
      <c r="C36" s="75" t="s">
        <v>89</v>
      </c>
      <c r="D36" s="67"/>
      <c r="E36" s="67"/>
      <c r="F36" s="67"/>
      <c r="G36" s="68"/>
      <c r="H36" s="38"/>
      <c r="I36" s="39">
        <v>0</v>
      </c>
      <c r="J36" s="23">
        <v>0</v>
      </c>
      <c r="K36" s="22"/>
      <c r="L36" s="29">
        <v>1250000</v>
      </c>
      <c r="M36" s="29">
        <v>1250000</v>
      </c>
      <c r="N36" s="23">
        <f>SUM(M36/L36*100)</f>
        <v>100</v>
      </c>
      <c r="O36" s="26">
        <v>3000000</v>
      </c>
      <c r="P36" s="27">
        <f t="shared" si="10"/>
        <v>3000000</v>
      </c>
      <c r="Q36" s="27">
        <f t="shared" si="5"/>
        <v>1750000</v>
      </c>
      <c r="R36" s="26">
        <v>2000000</v>
      </c>
      <c r="S36" s="27">
        <f t="shared" si="6"/>
        <v>2000000</v>
      </c>
      <c r="T36" s="27">
        <f t="shared" si="7"/>
        <v>750000</v>
      </c>
      <c r="U36" s="26">
        <v>2000000</v>
      </c>
      <c r="V36" s="27">
        <f t="shared" si="8"/>
        <v>2000000</v>
      </c>
      <c r="W36" s="27">
        <f t="shared" si="9"/>
        <v>750000</v>
      </c>
      <c r="X36" s="7"/>
    </row>
    <row r="37" spans="1:24" ht="48.75" customHeight="1">
      <c r="A37" s="85" t="s">
        <v>44</v>
      </c>
      <c r="B37" s="86"/>
      <c r="C37" s="75" t="s">
        <v>45</v>
      </c>
      <c r="D37" s="92"/>
      <c r="E37" s="92"/>
      <c r="F37" s="92"/>
      <c r="G37" s="93"/>
      <c r="H37" s="69">
        <v>180000</v>
      </c>
      <c r="I37" s="87"/>
      <c r="J37" s="23">
        <v>140349.45</v>
      </c>
      <c r="K37" s="22">
        <f t="shared" si="12"/>
        <v>77.97191666666667</v>
      </c>
      <c r="L37" s="29">
        <v>2150000</v>
      </c>
      <c r="M37" s="29">
        <v>2150000</v>
      </c>
      <c r="N37" s="23">
        <f>SUM(M37/L37*100)</f>
        <v>100</v>
      </c>
      <c r="O37" s="26">
        <v>200000</v>
      </c>
      <c r="P37" s="27">
        <f t="shared" si="10"/>
        <v>59650.54999999999</v>
      </c>
      <c r="Q37" s="27">
        <f t="shared" si="5"/>
        <v>-1950000</v>
      </c>
      <c r="R37" s="26">
        <v>200000</v>
      </c>
      <c r="S37" s="27">
        <f t="shared" si="6"/>
        <v>59650.54999999999</v>
      </c>
      <c r="T37" s="27">
        <f t="shared" si="7"/>
        <v>-1950000</v>
      </c>
      <c r="U37" s="26">
        <v>200000</v>
      </c>
      <c r="V37" s="27">
        <f t="shared" si="8"/>
        <v>59650.54999999999</v>
      </c>
      <c r="W37" s="27">
        <f t="shared" si="9"/>
        <v>-1950000</v>
      </c>
      <c r="X37" s="7"/>
    </row>
    <row r="38" spans="1:24" ht="21.75" customHeight="1">
      <c r="A38" s="85" t="s">
        <v>46</v>
      </c>
      <c r="B38" s="86"/>
      <c r="C38" s="82" t="s">
        <v>47</v>
      </c>
      <c r="D38" s="83"/>
      <c r="E38" s="83"/>
      <c r="F38" s="83"/>
      <c r="G38" s="84"/>
      <c r="H38" s="69">
        <v>3578450</v>
      </c>
      <c r="I38" s="87"/>
      <c r="J38" s="23">
        <v>3693917.51</v>
      </c>
      <c r="K38" s="22">
        <f t="shared" si="12"/>
        <v>103.2267464963881</v>
      </c>
      <c r="L38" s="29">
        <v>1200000</v>
      </c>
      <c r="M38" s="29">
        <v>342000</v>
      </c>
      <c r="N38" s="23">
        <f>SUM(M38/L38*100)</f>
        <v>28.499999999999996</v>
      </c>
      <c r="O38" s="26">
        <v>344000</v>
      </c>
      <c r="P38" s="27">
        <f>SUM(O38-J38)</f>
        <v>-3349917.51</v>
      </c>
      <c r="Q38" s="27">
        <f t="shared" si="5"/>
        <v>2000</v>
      </c>
      <c r="R38" s="26">
        <v>347000</v>
      </c>
      <c r="S38" s="27">
        <f t="shared" si="6"/>
        <v>-3346917.51</v>
      </c>
      <c r="T38" s="27">
        <f t="shared" si="7"/>
        <v>5000</v>
      </c>
      <c r="U38" s="26">
        <v>350000</v>
      </c>
      <c r="V38" s="27">
        <f t="shared" si="8"/>
        <v>-3343917.51</v>
      </c>
      <c r="W38" s="27">
        <f t="shared" si="9"/>
        <v>8000</v>
      </c>
      <c r="X38" s="7"/>
    </row>
    <row r="39" spans="1:24" ht="15" customHeight="1" hidden="1">
      <c r="A39" s="8" t="s">
        <v>77</v>
      </c>
      <c r="B39" s="9"/>
      <c r="C39" s="82" t="s">
        <v>78</v>
      </c>
      <c r="D39" s="83"/>
      <c r="E39" s="83"/>
      <c r="F39" s="83"/>
      <c r="G39" s="84"/>
      <c r="H39" s="150">
        <f>SUM(H40:I41)</f>
        <v>0</v>
      </c>
      <c r="I39" s="151"/>
      <c r="J39" s="23">
        <f>SUM(J40:J41)</f>
        <v>0</v>
      </c>
      <c r="K39" s="22">
        <v>0</v>
      </c>
      <c r="L39" s="29"/>
      <c r="M39" s="32"/>
      <c r="N39" s="32"/>
      <c r="O39" s="33"/>
      <c r="P39" s="27">
        <f t="shared" si="10"/>
        <v>0</v>
      </c>
      <c r="Q39" s="27">
        <f t="shared" si="5"/>
        <v>0</v>
      </c>
      <c r="R39" s="33"/>
      <c r="S39" s="27">
        <f t="shared" si="6"/>
        <v>0</v>
      </c>
      <c r="T39" s="27">
        <f t="shared" si="7"/>
        <v>0</v>
      </c>
      <c r="U39" s="33"/>
      <c r="V39" s="27">
        <f t="shared" si="8"/>
        <v>0</v>
      </c>
      <c r="W39" s="27">
        <f t="shared" si="9"/>
        <v>0</v>
      </c>
      <c r="X39" s="7"/>
    </row>
    <row r="40" spans="1:24" ht="14.25" customHeight="1" hidden="1">
      <c r="A40" s="71" t="s">
        <v>90</v>
      </c>
      <c r="B40" s="72"/>
      <c r="C40" s="82" t="s">
        <v>91</v>
      </c>
      <c r="D40" s="83"/>
      <c r="E40" s="83"/>
      <c r="F40" s="83"/>
      <c r="G40" s="84"/>
      <c r="H40" s="150">
        <v>0</v>
      </c>
      <c r="I40" s="151"/>
      <c r="J40" s="23">
        <v>0</v>
      </c>
      <c r="K40" s="22">
        <v>0</v>
      </c>
      <c r="L40" s="29"/>
      <c r="M40" s="32"/>
      <c r="N40" s="32"/>
      <c r="O40" s="33"/>
      <c r="P40" s="27">
        <f t="shared" si="10"/>
        <v>0</v>
      </c>
      <c r="Q40" s="27">
        <f t="shared" si="5"/>
        <v>0</v>
      </c>
      <c r="R40" s="33"/>
      <c r="S40" s="27">
        <f t="shared" si="6"/>
        <v>0</v>
      </c>
      <c r="T40" s="27">
        <f t="shared" si="7"/>
        <v>0</v>
      </c>
      <c r="U40" s="33"/>
      <c r="V40" s="27">
        <f t="shared" si="8"/>
        <v>0</v>
      </c>
      <c r="W40" s="27">
        <f t="shared" si="9"/>
        <v>0</v>
      </c>
      <c r="X40" s="7"/>
    </row>
    <row r="41" spans="1:24" ht="14.25" customHeight="1" hidden="1">
      <c r="A41" s="114" t="s">
        <v>79</v>
      </c>
      <c r="B41" s="115"/>
      <c r="C41" s="75" t="s">
        <v>80</v>
      </c>
      <c r="D41" s="92"/>
      <c r="E41" s="92"/>
      <c r="F41" s="92"/>
      <c r="G41" s="93"/>
      <c r="H41" s="69">
        <v>0</v>
      </c>
      <c r="I41" s="87"/>
      <c r="J41" s="36">
        <v>0</v>
      </c>
      <c r="K41" s="35">
        <v>0</v>
      </c>
      <c r="L41" s="29"/>
      <c r="M41" s="32"/>
      <c r="N41" s="32"/>
      <c r="O41" s="33"/>
      <c r="P41" s="27">
        <f t="shared" si="10"/>
        <v>0</v>
      </c>
      <c r="Q41" s="27">
        <f t="shared" si="5"/>
        <v>0</v>
      </c>
      <c r="R41" s="33"/>
      <c r="S41" s="27">
        <f t="shared" si="6"/>
        <v>0</v>
      </c>
      <c r="T41" s="27">
        <f t="shared" si="7"/>
        <v>0</v>
      </c>
      <c r="U41" s="33"/>
      <c r="V41" s="27">
        <f t="shared" si="8"/>
        <v>0</v>
      </c>
      <c r="W41" s="27">
        <f t="shared" si="9"/>
        <v>0</v>
      </c>
      <c r="X41" s="7"/>
    </row>
    <row r="42" spans="1:24" ht="15.75" customHeight="1">
      <c r="A42" s="114" t="s">
        <v>48</v>
      </c>
      <c r="B42" s="115"/>
      <c r="C42" s="116" t="s">
        <v>49</v>
      </c>
      <c r="D42" s="117"/>
      <c r="E42" s="117"/>
      <c r="F42" s="117"/>
      <c r="G42" s="118"/>
      <c r="H42" s="94">
        <f>SUM(H43+H104)</f>
        <v>360638667.69</v>
      </c>
      <c r="I42" s="95"/>
      <c r="J42" s="21">
        <f>SUM(J43+J104)</f>
        <v>341779312.32</v>
      </c>
      <c r="K42" s="40">
        <f aca="true" t="shared" si="14" ref="K42:K48">SUM(J42/H42*100)</f>
        <v>94.77056759032527</v>
      </c>
      <c r="L42" s="21">
        <f>SUM(L43+L104)</f>
        <v>386383915.90999997</v>
      </c>
      <c r="M42" s="21">
        <f>SUM(M43+M104)</f>
        <v>380007786.38</v>
      </c>
      <c r="N42" s="21">
        <f>SUM(M42/L42*100)</f>
        <v>98.34979426744948</v>
      </c>
      <c r="O42" s="24">
        <f>SUM(O48+O69+O100)</f>
        <v>303545707.69</v>
      </c>
      <c r="P42" s="25">
        <f t="shared" si="10"/>
        <v>-38233604.629999995</v>
      </c>
      <c r="Q42" s="25">
        <f t="shared" si="5"/>
        <v>-76462078.69</v>
      </c>
      <c r="R42" s="24">
        <f>SUM(R43+R104)</f>
        <v>296955177.92</v>
      </c>
      <c r="S42" s="25">
        <f t="shared" si="6"/>
        <v>-44824134.399999976</v>
      </c>
      <c r="T42" s="25">
        <f t="shared" si="7"/>
        <v>-83052608.45999998</v>
      </c>
      <c r="U42" s="24">
        <f>SUM(U43+U104)</f>
        <v>308440877.1100001</v>
      </c>
      <c r="V42" s="25">
        <f t="shared" si="8"/>
        <v>-33338435.20999992</v>
      </c>
      <c r="W42" s="25">
        <f t="shared" si="9"/>
        <v>-71566909.26999992</v>
      </c>
      <c r="X42" s="7"/>
    </row>
    <row r="43" spans="1:24" ht="27" customHeight="1">
      <c r="A43" s="71" t="s">
        <v>50</v>
      </c>
      <c r="B43" s="72"/>
      <c r="C43" s="82" t="s">
        <v>2</v>
      </c>
      <c r="D43" s="83"/>
      <c r="E43" s="83"/>
      <c r="F43" s="83"/>
      <c r="G43" s="84"/>
      <c r="H43" s="94">
        <f>SUM(H44,H48,H69,H100)</f>
        <v>360608667.69</v>
      </c>
      <c r="I43" s="95"/>
      <c r="J43" s="41">
        <f>SUM(J44,J48,J69,J100,J106:J107)</f>
        <v>341759112.32</v>
      </c>
      <c r="K43" s="40">
        <f t="shared" si="14"/>
        <v>94.77285016726104</v>
      </c>
      <c r="L43" s="21">
        <f>SUM(L44,L48,L69,L100,L106:L107)</f>
        <v>386383915.90999997</v>
      </c>
      <c r="M43" s="21">
        <f>SUM(M44,M48,M69,M100,M106:M107)</f>
        <v>380007786.38</v>
      </c>
      <c r="N43" s="21">
        <f>SUM(M43/L43*100)</f>
        <v>98.34979426744948</v>
      </c>
      <c r="O43" s="24">
        <f>SUM(O48+O69+O100)</f>
        <v>303545707.69</v>
      </c>
      <c r="P43" s="25">
        <f t="shared" si="10"/>
        <v>-38213404.629999995</v>
      </c>
      <c r="Q43" s="25">
        <f t="shared" si="5"/>
        <v>-76462078.69</v>
      </c>
      <c r="R43" s="24">
        <f>SUM(R44,R48,R69,R100,R106:R107)</f>
        <v>296955177.92</v>
      </c>
      <c r="S43" s="25">
        <f t="shared" si="6"/>
        <v>-44803934.399999976</v>
      </c>
      <c r="T43" s="25">
        <f t="shared" si="7"/>
        <v>-83052608.45999998</v>
      </c>
      <c r="U43" s="24">
        <f>SUM(U44,U48,U69,U100,U106:U107)</f>
        <v>308440877.1100001</v>
      </c>
      <c r="V43" s="25">
        <f t="shared" si="8"/>
        <v>-33318235.20999992</v>
      </c>
      <c r="W43" s="25">
        <f t="shared" si="9"/>
        <v>-71566909.26999992</v>
      </c>
      <c r="X43" s="7"/>
    </row>
    <row r="44" spans="1:24" ht="25.5" customHeight="1">
      <c r="A44" s="71" t="s">
        <v>154</v>
      </c>
      <c r="B44" s="72"/>
      <c r="C44" s="82" t="s">
        <v>4</v>
      </c>
      <c r="D44" s="83"/>
      <c r="E44" s="83"/>
      <c r="F44" s="83"/>
      <c r="G44" s="84"/>
      <c r="H44" s="94">
        <f>SUM(H45:I46)</f>
        <v>58030617</v>
      </c>
      <c r="I44" s="95"/>
      <c r="J44" s="21">
        <f>SUM(J46)</f>
        <v>58030617</v>
      </c>
      <c r="K44" s="22">
        <f t="shared" si="14"/>
        <v>100</v>
      </c>
      <c r="L44" s="21">
        <f>SUM(L46:L47)</f>
        <v>22997499.94</v>
      </c>
      <c r="M44" s="21">
        <f>SUM(M46:M47)</f>
        <v>22997499.94</v>
      </c>
      <c r="N44" s="23">
        <f>SUM(M44/L44*100)</f>
        <v>100</v>
      </c>
      <c r="O44" s="24">
        <f aca="true" t="shared" si="15" ref="O44:U44">SUM(O46)</f>
        <v>0</v>
      </c>
      <c r="P44" s="27">
        <f t="shared" si="10"/>
        <v>-58030617</v>
      </c>
      <c r="Q44" s="27">
        <f t="shared" si="5"/>
        <v>-22997499.94</v>
      </c>
      <c r="R44" s="24">
        <f t="shared" si="15"/>
        <v>0</v>
      </c>
      <c r="S44" s="27">
        <f t="shared" si="6"/>
        <v>-58030617</v>
      </c>
      <c r="T44" s="27">
        <f t="shared" si="7"/>
        <v>-22997499.94</v>
      </c>
      <c r="U44" s="24">
        <f t="shared" si="15"/>
        <v>0</v>
      </c>
      <c r="V44" s="27">
        <f t="shared" si="8"/>
        <v>-58030617</v>
      </c>
      <c r="W44" s="27">
        <f t="shared" si="9"/>
        <v>-22997499.94</v>
      </c>
      <c r="X44" s="7"/>
    </row>
    <row r="45" spans="1:24" ht="18" customHeight="1" hidden="1">
      <c r="A45" s="80" t="s">
        <v>51</v>
      </c>
      <c r="B45" s="81"/>
      <c r="C45" s="66" t="s">
        <v>5</v>
      </c>
      <c r="D45" s="102"/>
      <c r="E45" s="102"/>
      <c r="F45" s="102"/>
      <c r="G45" s="103"/>
      <c r="H45" s="69">
        <v>0</v>
      </c>
      <c r="I45" s="87"/>
      <c r="J45" s="23"/>
      <c r="K45" s="22" t="e">
        <f t="shared" si="14"/>
        <v>#DIV/0!</v>
      </c>
      <c r="L45" s="29"/>
      <c r="M45" s="32"/>
      <c r="N45" s="32"/>
      <c r="O45" s="33"/>
      <c r="P45" s="27">
        <f t="shared" si="10"/>
        <v>0</v>
      </c>
      <c r="Q45" s="27">
        <f t="shared" si="5"/>
        <v>0</v>
      </c>
      <c r="R45" s="33"/>
      <c r="S45" s="27">
        <f t="shared" si="6"/>
        <v>0</v>
      </c>
      <c r="T45" s="27">
        <f t="shared" si="7"/>
        <v>0</v>
      </c>
      <c r="U45" s="33"/>
      <c r="V45" s="27">
        <f t="shared" si="8"/>
        <v>0</v>
      </c>
      <c r="W45" s="27">
        <f t="shared" si="9"/>
        <v>0</v>
      </c>
      <c r="X45" s="7"/>
    </row>
    <row r="46" spans="1:24" ht="44.25" customHeight="1">
      <c r="A46" s="80" t="s">
        <v>153</v>
      </c>
      <c r="B46" s="81"/>
      <c r="C46" s="82" t="s">
        <v>14</v>
      </c>
      <c r="D46" s="83"/>
      <c r="E46" s="83"/>
      <c r="F46" s="83"/>
      <c r="G46" s="84"/>
      <c r="H46" s="69">
        <v>58030617</v>
      </c>
      <c r="I46" s="87"/>
      <c r="J46" s="23">
        <v>58030617</v>
      </c>
      <c r="K46" s="22">
        <f t="shared" si="14"/>
        <v>100</v>
      </c>
      <c r="L46" s="29">
        <v>22562499.94</v>
      </c>
      <c r="M46" s="29">
        <v>22562499.94</v>
      </c>
      <c r="N46" s="23">
        <f aca="true" t="shared" si="16" ref="N46:N56">SUM(M46/L46*100)</f>
        <v>100</v>
      </c>
      <c r="O46" s="26"/>
      <c r="P46" s="27">
        <f t="shared" si="10"/>
        <v>-58030617</v>
      </c>
      <c r="Q46" s="27">
        <f t="shared" si="5"/>
        <v>-22562499.94</v>
      </c>
      <c r="R46" s="26"/>
      <c r="S46" s="27">
        <f t="shared" si="6"/>
        <v>-58030617</v>
      </c>
      <c r="T46" s="27">
        <f t="shared" si="7"/>
        <v>-22562499.94</v>
      </c>
      <c r="U46" s="26"/>
      <c r="V46" s="27">
        <f t="shared" si="8"/>
        <v>-58030617</v>
      </c>
      <c r="W46" s="27">
        <f t="shared" si="9"/>
        <v>-22562499.94</v>
      </c>
      <c r="X46" s="7"/>
    </row>
    <row r="47" spans="1:24" ht="87.75" customHeight="1">
      <c r="A47" s="80" t="s">
        <v>134</v>
      </c>
      <c r="B47" s="81"/>
      <c r="C47" s="66" t="s">
        <v>135</v>
      </c>
      <c r="D47" s="102"/>
      <c r="E47" s="102"/>
      <c r="F47" s="102"/>
      <c r="G47" s="103"/>
      <c r="H47" s="69">
        <v>0</v>
      </c>
      <c r="I47" s="87"/>
      <c r="J47" s="23">
        <v>0</v>
      </c>
      <c r="K47" s="22">
        <v>0</v>
      </c>
      <c r="L47" s="29">
        <v>435000</v>
      </c>
      <c r="M47" s="29">
        <v>435000</v>
      </c>
      <c r="N47" s="23">
        <f t="shared" si="16"/>
        <v>100</v>
      </c>
      <c r="O47" s="26"/>
      <c r="P47" s="27">
        <f t="shared" si="10"/>
        <v>0</v>
      </c>
      <c r="Q47" s="27">
        <f t="shared" si="5"/>
        <v>-435000</v>
      </c>
      <c r="R47" s="26"/>
      <c r="S47" s="27">
        <f t="shared" si="6"/>
        <v>0</v>
      </c>
      <c r="T47" s="27">
        <f t="shared" si="7"/>
        <v>-435000</v>
      </c>
      <c r="U47" s="26"/>
      <c r="V47" s="27">
        <f t="shared" si="8"/>
        <v>0</v>
      </c>
      <c r="W47" s="27">
        <f t="shared" si="9"/>
        <v>-435000</v>
      </c>
      <c r="X47" s="7"/>
    </row>
    <row r="48" spans="1:24" ht="24.75" customHeight="1">
      <c r="A48" s="80" t="s">
        <v>155</v>
      </c>
      <c r="B48" s="81"/>
      <c r="C48" s="82" t="s">
        <v>12</v>
      </c>
      <c r="D48" s="83"/>
      <c r="E48" s="83"/>
      <c r="F48" s="83"/>
      <c r="G48" s="84"/>
      <c r="H48" s="94">
        <f>SUM(H52:I55)</f>
        <v>69288467.11999999</v>
      </c>
      <c r="I48" s="95"/>
      <c r="J48" s="21">
        <f>SUM(J52:J55)</f>
        <v>55378452.099999994</v>
      </c>
      <c r="K48" s="40">
        <f t="shared" si="14"/>
        <v>79.92448729467577</v>
      </c>
      <c r="L48" s="21">
        <f>SUM(L49:L55)</f>
        <v>74277366.64</v>
      </c>
      <c r="M48" s="21">
        <f>SUM(M49:M55)</f>
        <v>70072612.11</v>
      </c>
      <c r="N48" s="21">
        <f t="shared" si="16"/>
        <v>94.33911739173632</v>
      </c>
      <c r="O48" s="24">
        <f>SUM(O54+O55)</f>
        <v>15816743.77</v>
      </c>
      <c r="P48" s="25">
        <f t="shared" si="10"/>
        <v>-39561708.33</v>
      </c>
      <c r="Q48" s="25">
        <f t="shared" si="5"/>
        <v>-54255868.34</v>
      </c>
      <c r="R48" s="24">
        <f>SUM(R54+R55)</f>
        <v>2048797.66</v>
      </c>
      <c r="S48" s="25">
        <f t="shared" si="6"/>
        <v>-53329654.44</v>
      </c>
      <c r="T48" s="25">
        <f t="shared" si="7"/>
        <v>-68023814.45</v>
      </c>
      <c r="U48" s="24">
        <f>SUM(U54+U55+U53)</f>
        <v>3451419.9699999997</v>
      </c>
      <c r="V48" s="25">
        <f t="shared" si="8"/>
        <v>-51927032.129999995</v>
      </c>
      <c r="W48" s="25">
        <f t="shared" si="9"/>
        <v>-66621192.14</v>
      </c>
      <c r="X48" s="7"/>
    </row>
    <row r="49" spans="1:24" ht="98.25" customHeight="1">
      <c r="A49" s="110" t="s">
        <v>136</v>
      </c>
      <c r="B49" s="111"/>
      <c r="C49" s="66" t="s">
        <v>137</v>
      </c>
      <c r="D49" s="102"/>
      <c r="E49" s="102"/>
      <c r="F49" s="102"/>
      <c r="G49" s="103"/>
      <c r="H49" s="94">
        <v>0</v>
      </c>
      <c r="I49" s="95"/>
      <c r="J49" s="21">
        <v>0</v>
      </c>
      <c r="K49" s="22">
        <v>0</v>
      </c>
      <c r="L49" s="23">
        <v>10856443.5</v>
      </c>
      <c r="M49" s="29">
        <v>8271419.83</v>
      </c>
      <c r="N49" s="23">
        <f t="shared" si="16"/>
        <v>76.18903768992121</v>
      </c>
      <c r="O49" s="26"/>
      <c r="P49" s="27">
        <f t="shared" si="10"/>
        <v>0</v>
      </c>
      <c r="Q49" s="27">
        <f t="shared" si="5"/>
        <v>-8271419.83</v>
      </c>
      <c r="R49" s="26"/>
      <c r="S49" s="27">
        <f t="shared" si="6"/>
        <v>0</v>
      </c>
      <c r="T49" s="27">
        <f t="shared" si="7"/>
        <v>-8271419.83</v>
      </c>
      <c r="U49" s="26"/>
      <c r="V49" s="27">
        <f t="shared" si="8"/>
        <v>0</v>
      </c>
      <c r="W49" s="27">
        <f t="shared" si="9"/>
        <v>-8271419.83</v>
      </c>
      <c r="X49" s="7"/>
    </row>
    <row r="50" spans="1:24" ht="78" customHeight="1">
      <c r="A50" s="110" t="s">
        <v>138</v>
      </c>
      <c r="B50" s="111"/>
      <c r="C50" s="66" t="s">
        <v>139</v>
      </c>
      <c r="D50" s="102"/>
      <c r="E50" s="102"/>
      <c r="F50" s="102"/>
      <c r="G50" s="103"/>
      <c r="H50" s="94">
        <v>0</v>
      </c>
      <c r="I50" s="95"/>
      <c r="J50" s="21">
        <v>0</v>
      </c>
      <c r="K50" s="22">
        <v>0</v>
      </c>
      <c r="L50" s="23">
        <v>3837700.36</v>
      </c>
      <c r="M50" s="29">
        <v>2923277.69</v>
      </c>
      <c r="N50" s="23">
        <f t="shared" si="16"/>
        <v>76.17264027356217</v>
      </c>
      <c r="O50" s="26"/>
      <c r="P50" s="27">
        <f t="shared" si="10"/>
        <v>0</v>
      </c>
      <c r="Q50" s="27">
        <f t="shared" si="5"/>
        <v>-2923277.69</v>
      </c>
      <c r="R50" s="26"/>
      <c r="S50" s="27">
        <f t="shared" si="6"/>
        <v>0</v>
      </c>
      <c r="T50" s="27">
        <f t="shared" si="7"/>
        <v>-2923277.69</v>
      </c>
      <c r="U50" s="26"/>
      <c r="V50" s="27">
        <f t="shared" si="8"/>
        <v>0</v>
      </c>
      <c r="W50" s="27">
        <f t="shared" si="9"/>
        <v>-2923277.69</v>
      </c>
      <c r="X50" s="7"/>
    </row>
    <row r="51" spans="1:24" ht="55.5" customHeight="1">
      <c r="A51" s="80" t="s">
        <v>140</v>
      </c>
      <c r="B51" s="91"/>
      <c r="C51" s="75" t="s">
        <v>141</v>
      </c>
      <c r="D51" s="76"/>
      <c r="E51" s="76"/>
      <c r="F51" s="76"/>
      <c r="G51" s="77"/>
      <c r="H51" s="69">
        <v>0</v>
      </c>
      <c r="I51" s="87"/>
      <c r="J51" s="23">
        <v>0</v>
      </c>
      <c r="K51" s="22">
        <v>0</v>
      </c>
      <c r="L51" s="29">
        <v>2943306.2</v>
      </c>
      <c r="M51" s="29">
        <v>2943306.2</v>
      </c>
      <c r="N51" s="23">
        <f t="shared" si="16"/>
        <v>100</v>
      </c>
      <c r="O51" s="26"/>
      <c r="P51" s="27">
        <f t="shared" si="10"/>
        <v>0</v>
      </c>
      <c r="Q51" s="27">
        <f t="shared" si="5"/>
        <v>-2943306.2</v>
      </c>
      <c r="R51" s="26"/>
      <c r="S51" s="27">
        <f t="shared" si="6"/>
        <v>0</v>
      </c>
      <c r="T51" s="27">
        <f t="shared" si="7"/>
        <v>-2943306.2</v>
      </c>
      <c r="U51" s="26"/>
      <c r="V51" s="27">
        <f t="shared" si="8"/>
        <v>0</v>
      </c>
      <c r="W51" s="27">
        <f t="shared" si="9"/>
        <v>-2943306.2</v>
      </c>
      <c r="X51" s="7"/>
    </row>
    <row r="52" spans="1:24" ht="29.25" customHeight="1">
      <c r="A52" s="80" t="s">
        <v>110</v>
      </c>
      <c r="B52" s="81"/>
      <c r="C52" s="75" t="s">
        <v>111</v>
      </c>
      <c r="D52" s="92"/>
      <c r="E52" s="92"/>
      <c r="F52" s="92"/>
      <c r="G52" s="93"/>
      <c r="H52" s="69">
        <v>4758950.45</v>
      </c>
      <c r="I52" s="87"/>
      <c r="J52" s="23">
        <v>4758950.45</v>
      </c>
      <c r="K52" s="22">
        <f aca="true" t="shared" si="17" ref="K52:K59">SUM(J52/H52*100)</f>
        <v>100</v>
      </c>
      <c r="L52" s="29">
        <v>149147.74</v>
      </c>
      <c r="M52" s="29">
        <v>149147.74</v>
      </c>
      <c r="N52" s="23">
        <f t="shared" si="16"/>
        <v>100</v>
      </c>
      <c r="O52" s="26"/>
      <c r="P52" s="27">
        <f t="shared" si="10"/>
        <v>-4758950.45</v>
      </c>
      <c r="Q52" s="27">
        <f t="shared" si="5"/>
        <v>-149147.74</v>
      </c>
      <c r="R52" s="26"/>
      <c r="S52" s="27">
        <f t="shared" si="6"/>
        <v>-4758950.45</v>
      </c>
      <c r="T52" s="27">
        <f t="shared" si="7"/>
        <v>-149147.74</v>
      </c>
      <c r="U52" s="26"/>
      <c r="V52" s="27">
        <f t="shared" si="8"/>
        <v>-4758950.45</v>
      </c>
      <c r="W52" s="27">
        <f t="shared" si="9"/>
        <v>-149147.74</v>
      </c>
      <c r="X52" s="7"/>
    </row>
    <row r="53" spans="1:24" ht="54" customHeight="1">
      <c r="A53" s="110" t="s">
        <v>142</v>
      </c>
      <c r="B53" s="111"/>
      <c r="C53" s="75" t="s">
        <v>143</v>
      </c>
      <c r="D53" s="92"/>
      <c r="E53" s="92"/>
      <c r="F53" s="92"/>
      <c r="G53" s="93"/>
      <c r="H53" s="69">
        <v>0</v>
      </c>
      <c r="I53" s="87"/>
      <c r="J53" s="23">
        <v>0</v>
      </c>
      <c r="K53" s="22">
        <v>0</v>
      </c>
      <c r="L53" s="29">
        <v>601721</v>
      </c>
      <c r="M53" s="29">
        <v>601721</v>
      </c>
      <c r="N53" s="23">
        <f t="shared" si="16"/>
        <v>100</v>
      </c>
      <c r="O53" s="26"/>
      <c r="P53" s="27">
        <f t="shared" si="10"/>
        <v>0</v>
      </c>
      <c r="Q53" s="27">
        <f t="shared" si="5"/>
        <v>-601721</v>
      </c>
      <c r="R53" s="26"/>
      <c r="S53" s="27">
        <f t="shared" si="6"/>
        <v>0</v>
      </c>
      <c r="T53" s="27">
        <f t="shared" si="7"/>
        <v>-601721</v>
      </c>
      <c r="U53" s="26">
        <v>362463.63</v>
      </c>
      <c r="V53" s="27">
        <f t="shared" si="8"/>
        <v>362463.63</v>
      </c>
      <c r="W53" s="27">
        <f t="shared" si="9"/>
        <v>-239257.37</v>
      </c>
      <c r="X53" s="7"/>
    </row>
    <row r="54" spans="1:24" ht="37.5" customHeight="1">
      <c r="A54" s="80" t="s">
        <v>100</v>
      </c>
      <c r="B54" s="81"/>
      <c r="C54" s="75" t="s">
        <v>101</v>
      </c>
      <c r="D54" s="92"/>
      <c r="E54" s="92"/>
      <c r="F54" s="92"/>
      <c r="G54" s="93"/>
      <c r="H54" s="69">
        <v>1705000</v>
      </c>
      <c r="I54" s="87"/>
      <c r="J54" s="23">
        <v>1705000</v>
      </c>
      <c r="K54" s="22">
        <f t="shared" si="17"/>
        <v>100</v>
      </c>
      <c r="L54" s="29">
        <v>1369399</v>
      </c>
      <c r="M54" s="29">
        <v>1369399</v>
      </c>
      <c r="N54" s="23">
        <f t="shared" si="16"/>
        <v>100</v>
      </c>
      <c r="O54" s="26">
        <v>1793200</v>
      </c>
      <c r="P54" s="27">
        <f t="shared" si="10"/>
        <v>88200</v>
      </c>
      <c r="Q54" s="27">
        <f t="shared" si="5"/>
        <v>423801</v>
      </c>
      <c r="R54" s="26">
        <v>1662930.66</v>
      </c>
      <c r="S54" s="27">
        <f t="shared" si="6"/>
        <v>-42069.340000000084</v>
      </c>
      <c r="T54" s="27">
        <f t="shared" si="7"/>
        <v>293531.6599999999</v>
      </c>
      <c r="U54" s="26">
        <v>1703089.34</v>
      </c>
      <c r="V54" s="27">
        <f t="shared" si="8"/>
        <v>-1910.6599999999162</v>
      </c>
      <c r="W54" s="27">
        <f t="shared" si="9"/>
        <v>333690.3400000001</v>
      </c>
      <c r="X54" s="7"/>
    </row>
    <row r="55" spans="1:24" ht="25.5" customHeight="1">
      <c r="A55" s="80" t="s">
        <v>152</v>
      </c>
      <c r="B55" s="81"/>
      <c r="C55" s="82" t="s">
        <v>11</v>
      </c>
      <c r="D55" s="83"/>
      <c r="E55" s="83"/>
      <c r="F55" s="83"/>
      <c r="G55" s="84"/>
      <c r="H55" s="94">
        <f>SUM(H56:I65)</f>
        <v>62824516.669999994</v>
      </c>
      <c r="I55" s="95"/>
      <c r="J55" s="21">
        <f>SUM(J56:J65)</f>
        <v>48914501.64999999</v>
      </c>
      <c r="K55" s="40">
        <f t="shared" si="17"/>
        <v>77.85893826598698</v>
      </c>
      <c r="L55" s="42">
        <f>SUM(L56:L68)</f>
        <v>54519648.84</v>
      </c>
      <c r="M55" s="42">
        <f>SUM(M56:M68)</f>
        <v>53814340.650000006</v>
      </c>
      <c r="N55" s="21">
        <f t="shared" si="16"/>
        <v>98.70632294043222</v>
      </c>
      <c r="O55" s="24">
        <f>SUM(O56:O68)</f>
        <v>14023543.77</v>
      </c>
      <c r="P55" s="25">
        <f t="shared" si="10"/>
        <v>-34890957.879999995</v>
      </c>
      <c r="Q55" s="25">
        <f t="shared" si="5"/>
        <v>-39790796.88000001</v>
      </c>
      <c r="R55" s="24">
        <f>SUM(R56+R66)</f>
        <v>385867</v>
      </c>
      <c r="S55" s="25">
        <f t="shared" si="6"/>
        <v>-48528634.64999999</v>
      </c>
      <c r="T55" s="25">
        <f t="shared" si="7"/>
        <v>-53428473.650000006</v>
      </c>
      <c r="U55" s="24">
        <f>SUM(U56+U66+U67)</f>
        <v>1385867</v>
      </c>
      <c r="V55" s="25">
        <f t="shared" si="8"/>
        <v>-47528634.64999999</v>
      </c>
      <c r="W55" s="25">
        <f t="shared" si="9"/>
        <v>-52428473.650000006</v>
      </c>
      <c r="X55" s="7"/>
    </row>
    <row r="56" spans="1:24" ht="45" customHeight="1">
      <c r="A56" s="110"/>
      <c r="B56" s="111"/>
      <c r="C56" s="66" t="s">
        <v>102</v>
      </c>
      <c r="D56" s="102"/>
      <c r="E56" s="102"/>
      <c r="F56" s="102"/>
      <c r="G56" s="103"/>
      <c r="H56" s="69">
        <v>146096.18</v>
      </c>
      <c r="I56" s="87"/>
      <c r="J56" s="23">
        <v>146096.18</v>
      </c>
      <c r="K56" s="22">
        <f t="shared" si="17"/>
        <v>100</v>
      </c>
      <c r="L56" s="29">
        <v>149247.45</v>
      </c>
      <c r="M56" s="29">
        <v>149247.45</v>
      </c>
      <c r="N56" s="23">
        <f t="shared" si="16"/>
        <v>100</v>
      </c>
      <c r="O56" s="26">
        <v>226442.89</v>
      </c>
      <c r="P56" s="27">
        <f t="shared" si="10"/>
        <v>80346.71000000002</v>
      </c>
      <c r="Q56" s="27">
        <f t="shared" si="5"/>
        <v>77195.44</v>
      </c>
      <c r="R56" s="26">
        <v>168005</v>
      </c>
      <c r="S56" s="27">
        <f t="shared" si="6"/>
        <v>21908.820000000007</v>
      </c>
      <c r="T56" s="27">
        <f t="shared" si="7"/>
        <v>18757.54999999999</v>
      </c>
      <c r="U56" s="26">
        <v>168005</v>
      </c>
      <c r="V56" s="27">
        <f t="shared" si="8"/>
        <v>21908.820000000007</v>
      </c>
      <c r="W56" s="27">
        <f t="shared" si="9"/>
        <v>18757.54999999999</v>
      </c>
      <c r="X56" s="7"/>
    </row>
    <row r="57" spans="1:24" ht="50.25" customHeight="1">
      <c r="A57" s="3"/>
      <c r="B57" s="4"/>
      <c r="C57" s="66" t="s">
        <v>103</v>
      </c>
      <c r="D57" s="102"/>
      <c r="E57" s="102"/>
      <c r="F57" s="102"/>
      <c r="G57" s="103"/>
      <c r="H57" s="69">
        <v>11989500</v>
      </c>
      <c r="I57" s="87"/>
      <c r="J57" s="23">
        <v>11894988.26</v>
      </c>
      <c r="K57" s="22">
        <f t="shared" si="17"/>
        <v>99.21171241502982</v>
      </c>
      <c r="L57" s="29">
        <v>0</v>
      </c>
      <c r="M57" s="29">
        <v>0</v>
      </c>
      <c r="N57" s="23">
        <v>0</v>
      </c>
      <c r="O57" s="26"/>
      <c r="P57" s="27">
        <f t="shared" si="10"/>
        <v>-11894988.26</v>
      </c>
      <c r="Q57" s="27">
        <f t="shared" si="5"/>
        <v>0</v>
      </c>
      <c r="R57" s="26"/>
      <c r="S57" s="27">
        <f t="shared" si="6"/>
        <v>-11894988.26</v>
      </c>
      <c r="T57" s="27">
        <f t="shared" si="7"/>
        <v>0</v>
      </c>
      <c r="U57" s="26"/>
      <c r="V57" s="27">
        <f t="shared" si="8"/>
        <v>-11894988.26</v>
      </c>
      <c r="W57" s="27">
        <f t="shared" si="9"/>
        <v>0</v>
      </c>
      <c r="X57" s="7"/>
    </row>
    <row r="58" spans="1:24" ht="65.25" customHeight="1">
      <c r="A58" s="3"/>
      <c r="B58" s="4"/>
      <c r="C58" s="66" t="s">
        <v>168</v>
      </c>
      <c r="D58" s="102"/>
      <c r="E58" s="102"/>
      <c r="F58" s="102"/>
      <c r="G58" s="103"/>
      <c r="H58" s="69">
        <v>9857064.69</v>
      </c>
      <c r="I58" s="87"/>
      <c r="J58" s="23">
        <v>8802760.43</v>
      </c>
      <c r="K58" s="22">
        <f t="shared" si="17"/>
        <v>89.30407486247309</v>
      </c>
      <c r="L58" s="29">
        <v>0</v>
      </c>
      <c r="M58" s="29"/>
      <c r="N58" s="23">
        <v>0</v>
      </c>
      <c r="O58" s="26">
        <v>958438.8</v>
      </c>
      <c r="P58" s="27">
        <f t="shared" si="10"/>
        <v>-7844321.63</v>
      </c>
      <c r="Q58" s="27">
        <f t="shared" si="5"/>
        <v>958438.8</v>
      </c>
      <c r="R58" s="26"/>
      <c r="S58" s="27">
        <f t="shared" si="6"/>
        <v>-8802760.43</v>
      </c>
      <c r="T58" s="27">
        <f t="shared" si="7"/>
        <v>0</v>
      </c>
      <c r="U58" s="26"/>
      <c r="V58" s="27">
        <f t="shared" si="8"/>
        <v>-8802760.43</v>
      </c>
      <c r="W58" s="27">
        <f t="shared" si="9"/>
        <v>0</v>
      </c>
      <c r="X58" s="7"/>
    </row>
    <row r="59" spans="1:24" ht="36" customHeight="1">
      <c r="A59" s="3"/>
      <c r="B59" s="4"/>
      <c r="C59" s="66" t="s">
        <v>84</v>
      </c>
      <c r="D59" s="102"/>
      <c r="E59" s="102"/>
      <c r="F59" s="102"/>
      <c r="G59" s="103"/>
      <c r="H59" s="69">
        <v>9855440</v>
      </c>
      <c r="I59" s="87"/>
      <c r="J59" s="23">
        <v>7183440</v>
      </c>
      <c r="K59" s="22">
        <f t="shared" si="17"/>
        <v>72.88806993903874</v>
      </c>
      <c r="L59" s="29">
        <v>40130663.2</v>
      </c>
      <c r="M59" s="29">
        <v>40130663.2</v>
      </c>
      <c r="N59" s="23">
        <f>SUM(M59/L59*100)</f>
        <v>100</v>
      </c>
      <c r="O59" s="26"/>
      <c r="P59" s="27">
        <f t="shared" si="10"/>
        <v>-7183440</v>
      </c>
      <c r="Q59" s="27">
        <f t="shared" si="5"/>
        <v>-40130663.2</v>
      </c>
      <c r="R59" s="26"/>
      <c r="S59" s="27">
        <f t="shared" si="6"/>
        <v>-7183440</v>
      </c>
      <c r="T59" s="27">
        <f t="shared" si="7"/>
        <v>-40130663.2</v>
      </c>
      <c r="U59" s="26"/>
      <c r="V59" s="27">
        <f t="shared" si="8"/>
        <v>-7183440</v>
      </c>
      <c r="W59" s="27">
        <f t="shared" si="9"/>
        <v>-40130663.2</v>
      </c>
      <c r="X59" s="7"/>
    </row>
    <row r="60" spans="1:24" ht="42.75" customHeight="1">
      <c r="A60" s="110"/>
      <c r="B60" s="111"/>
      <c r="C60" s="66" t="s">
        <v>105</v>
      </c>
      <c r="D60" s="102"/>
      <c r="E60" s="102"/>
      <c r="F60" s="102"/>
      <c r="G60" s="103"/>
      <c r="H60" s="69">
        <v>7090000</v>
      </c>
      <c r="I60" s="87"/>
      <c r="J60" s="23">
        <v>168646.91</v>
      </c>
      <c r="K60" s="22">
        <f aca="true" t="shared" si="18" ref="K60:K69">SUM(J60/H60*100)</f>
        <v>2.378658815232722</v>
      </c>
      <c r="L60" s="29">
        <v>739738.19</v>
      </c>
      <c r="M60" s="29">
        <v>34430</v>
      </c>
      <c r="N60" s="23">
        <f>SUM(M60/L60*100)</f>
        <v>4.654349398940726</v>
      </c>
      <c r="O60" s="26">
        <v>34753.51</v>
      </c>
      <c r="P60" s="27">
        <f t="shared" si="10"/>
        <v>-133893.4</v>
      </c>
      <c r="Q60" s="27">
        <f t="shared" si="5"/>
        <v>323.51000000000204</v>
      </c>
      <c r="R60" s="26"/>
      <c r="S60" s="27">
        <f t="shared" si="6"/>
        <v>-168646.91</v>
      </c>
      <c r="T60" s="27">
        <f t="shared" si="7"/>
        <v>-34430</v>
      </c>
      <c r="U60" s="26"/>
      <c r="V60" s="27">
        <f t="shared" si="8"/>
        <v>-168646.91</v>
      </c>
      <c r="W60" s="27">
        <f t="shared" si="9"/>
        <v>-34430</v>
      </c>
      <c r="X60" s="7"/>
    </row>
    <row r="61" spans="1:24" ht="38.25" customHeight="1">
      <c r="A61" s="10"/>
      <c r="B61" s="11"/>
      <c r="C61" s="66" t="s">
        <v>112</v>
      </c>
      <c r="D61" s="102"/>
      <c r="E61" s="102"/>
      <c r="F61" s="102"/>
      <c r="G61" s="103"/>
      <c r="H61" s="69">
        <v>11973317.4</v>
      </c>
      <c r="I61" s="87"/>
      <c r="J61" s="23">
        <v>8928977.07</v>
      </c>
      <c r="K61" s="22">
        <f t="shared" si="18"/>
        <v>74.57396118138487</v>
      </c>
      <c r="L61" s="29">
        <v>0</v>
      </c>
      <c r="M61" s="29">
        <v>0</v>
      </c>
      <c r="N61" s="23">
        <v>0</v>
      </c>
      <c r="O61" s="26">
        <v>2803908.57</v>
      </c>
      <c r="P61" s="27">
        <f t="shared" si="10"/>
        <v>-6125068.5</v>
      </c>
      <c r="Q61" s="27">
        <f t="shared" si="5"/>
        <v>2803908.57</v>
      </c>
      <c r="R61" s="26"/>
      <c r="S61" s="27">
        <f t="shared" si="6"/>
        <v>-8928977.07</v>
      </c>
      <c r="T61" s="27">
        <f t="shared" si="7"/>
        <v>0</v>
      </c>
      <c r="U61" s="26"/>
      <c r="V61" s="27">
        <f t="shared" si="8"/>
        <v>-8928977.07</v>
      </c>
      <c r="W61" s="27">
        <f t="shared" si="9"/>
        <v>0</v>
      </c>
      <c r="X61" s="7"/>
    </row>
    <row r="62" spans="1:24" ht="39.75" customHeight="1">
      <c r="A62" s="10"/>
      <c r="B62" s="11"/>
      <c r="C62" s="66" t="s">
        <v>113</v>
      </c>
      <c r="D62" s="102"/>
      <c r="E62" s="102"/>
      <c r="F62" s="102"/>
      <c r="G62" s="103"/>
      <c r="H62" s="69">
        <v>2483812.86</v>
      </c>
      <c r="I62" s="87"/>
      <c r="J62" s="23">
        <v>2483812.86</v>
      </c>
      <c r="K62" s="22">
        <f t="shared" si="18"/>
        <v>100</v>
      </c>
      <c r="L62" s="29">
        <v>0</v>
      </c>
      <c r="M62" s="29">
        <v>0</v>
      </c>
      <c r="N62" s="23">
        <v>0</v>
      </c>
      <c r="O62" s="26"/>
      <c r="P62" s="27">
        <f t="shared" si="10"/>
        <v>-2483812.86</v>
      </c>
      <c r="Q62" s="27">
        <f t="shared" si="5"/>
        <v>0</v>
      </c>
      <c r="R62" s="26"/>
      <c r="S62" s="27">
        <f t="shared" si="6"/>
        <v>-2483812.86</v>
      </c>
      <c r="T62" s="27">
        <f t="shared" si="7"/>
        <v>0</v>
      </c>
      <c r="U62" s="26"/>
      <c r="V62" s="27">
        <f t="shared" si="8"/>
        <v>-2483812.86</v>
      </c>
      <c r="W62" s="27">
        <f t="shared" si="9"/>
        <v>0</v>
      </c>
      <c r="X62" s="7"/>
    </row>
    <row r="63" spans="1:24" ht="33" customHeight="1">
      <c r="A63" s="10"/>
      <c r="B63" s="11"/>
      <c r="C63" s="66" t="s">
        <v>114</v>
      </c>
      <c r="D63" s="102"/>
      <c r="E63" s="102"/>
      <c r="F63" s="102"/>
      <c r="G63" s="103"/>
      <c r="H63" s="69">
        <v>2000000</v>
      </c>
      <c r="I63" s="87"/>
      <c r="J63" s="23">
        <v>1980000</v>
      </c>
      <c r="K63" s="22">
        <f t="shared" si="18"/>
        <v>99</v>
      </c>
      <c r="L63" s="29">
        <v>0</v>
      </c>
      <c r="M63" s="29">
        <v>0</v>
      </c>
      <c r="N63" s="23">
        <v>0</v>
      </c>
      <c r="O63" s="26"/>
      <c r="P63" s="27">
        <f t="shared" si="10"/>
        <v>-1980000</v>
      </c>
      <c r="Q63" s="27">
        <f t="shared" si="5"/>
        <v>0</v>
      </c>
      <c r="R63" s="26"/>
      <c r="S63" s="27">
        <f t="shared" si="6"/>
        <v>-1980000</v>
      </c>
      <c r="T63" s="27">
        <f t="shared" si="7"/>
        <v>0</v>
      </c>
      <c r="U63" s="26"/>
      <c r="V63" s="27">
        <f t="shared" si="8"/>
        <v>-1980000</v>
      </c>
      <c r="W63" s="27">
        <f t="shared" si="9"/>
        <v>0</v>
      </c>
      <c r="X63" s="7"/>
    </row>
    <row r="64" spans="1:24" ht="26.25" customHeight="1">
      <c r="A64" s="10"/>
      <c r="B64" s="11"/>
      <c r="C64" s="66" t="s">
        <v>115</v>
      </c>
      <c r="D64" s="102"/>
      <c r="E64" s="102"/>
      <c r="F64" s="102"/>
      <c r="G64" s="103"/>
      <c r="H64" s="69">
        <v>848530.21</v>
      </c>
      <c r="I64" s="87"/>
      <c r="J64" s="23">
        <v>745024.61</v>
      </c>
      <c r="K64" s="22">
        <f t="shared" si="18"/>
        <v>87.80177785302423</v>
      </c>
      <c r="L64" s="29">
        <v>0</v>
      </c>
      <c r="M64" s="29">
        <v>0</v>
      </c>
      <c r="N64" s="23">
        <v>0</v>
      </c>
      <c r="O64" s="26"/>
      <c r="P64" s="27">
        <f t="shared" si="10"/>
        <v>-745024.61</v>
      </c>
      <c r="Q64" s="27">
        <f t="shared" si="5"/>
        <v>0</v>
      </c>
      <c r="R64" s="26"/>
      <c r="S64" s="27">
        <f t="shared" si="6"/>
        <v>-745024.61</v>
      </c>
      <c r="T64" s="27">
        <f t="shared" si="7"/>
        <v>0</v>
      </c>
      <c r="U64" s="26"/>
      <c r="V64" s="27">
        <f t="shared" si="8"/>
        <v>-745024.61</v>
      </c>
      <c r="W64" s="27">
        <f t="shared" si="9"/>
        <v>0</v>
      </c>
      <c r="X64" s="7"/>
    </row>
    <row r="65" spans="1:24" ht="45.75" customHeight="1">
      <c r="A65" s="10"/>
      <c r="B65" s="11"/>
      <c r="C65" s="66" t="s">
        <v>104</v>
      </c>
      <c r="D65" s="102"/>
      <c r="E65" s="102"/>
      <c r="F65" s="102"/>
      <c r="G65" s="103"/>
      <c r="H65" s="69">
        <v>6580755.33</v>
      </c>
      <c r="I65" s="87"/>
      <c r="J65" s="23">
        <v>6580755.33</v>
      </c>
      <c r="K65" s="22">
        <f t="shared" si="18"/>
        <v>100</v>
      </c>
      <c r="L65" s="29">
        <v>13000000</v>
      </c>
      <c r="M65" s="29">
        <v>13000000</v>
      </c>
      <c r="N65" s="23">
        <f>SUM(M65/L65*100)</f>
        <v>100</v>
      </c>
      <c r="O65" s="26">
        <v>10000000</v>
      </c>
      <c r="P65" s="27">
        <f t="shared" si="10"/>
        <v>3419244.67</v>
      </c>
      <c r="Q65" s="27">
        <f t="shared" si="5"/>
        <v>-3000000</v>
      </c>
      <c r="R65" s="26"/>
      <c r="S65" s="27">
        <f t="shared" si="6"/>
        <v>-6580755.33</v>
      </c>
      <c r="T65" s="27">
        <f t="shared" si="7"/>
        <v>-13000000</v>
      </c>
      <c r="U65" s="26"/>
      <c r="V65" s="27">
        <f t="shared" si="8"/>
        <v>-6580755.33</v>
      </c>
      <c r="W65" s="27">
        <f t="shared" si="9"/>
        <v>-13000000</v>
      </c>
      <c r="X65" s="7"/>
    </row>
    <row r="66" spans="1:24" ht="45.75" customHeight="1">
      <c r="A66" s="88"/>
      <c r="B66" s="89"/>
      <c r="C66" s="66" t="s">
        <v>180</v>
      </c>
      <c r="D66" s="67"/>
      <c r="E66" s="67"/>
      <c r="F66" s="67"/>
      <c r="G66" s="68"/>
      <c r="H66" s="90"/>
      <c r="I66" s="79"/>
      <c r="J66" s="23"/>
      <c r="K66" s="22"/>
      <c r="L66" s="29"/>
      <c r="M66" s="29"/>
      <c r="N66" s="23"/>
      <c r="O66" s="26"/>
      <c r="P66" s="27"/>
      <c r="Q66" s="27"/>
      <c r="R66" s="26">
        <v>217862</v>
      </c>
      <c r="S66" s="27">
        <f t="shared" si="6"/>
        <v>217862</v>
      </c>
      <c r="T66" s="27">
        <f t="shared" si="7"/>
        <v>217862</v>
      </c>
      <c r="U66" s="26">
        <v>217862</v>
      </c>
      <c r="V66" s="27">
        <f t="shared" si="8"/>
        <v>217862</v>
      </c>
      <c r="W66" s="27">
        <f t="shared" si="9"/>
        <v>217862</v>
      </c>
      <c r="X66" s="7"/>
    </row>
    <row r="67" spans="1:24" ht="63" customHeight="1">
      <c r="A67" s="64"/>
      <c r="B67" s="65"/>
      <c r="C67" s="66" t="s">
        <v>179</v>
      </c>
      <c r="D67" s="67"/>
      <c r="E67" s="67"/>
      <c r="F67" s="67"/>
      <c r="G67" s="68"/>
      <c r="H67" s="69"/>
      <c r="I67" s="70"/>
      <c r="J67" s="23"/>
      <c r="K67" s="22"/>
      <c r="L67" s="29"/>
      <c r="M67" s="29"/>
      <c r="N67" s="23"/>
      <c r="O67" s="26"/>
      <c r="P67" s="27"/>
      <c r="Q67" s="27"/>
      <c r="R67" s="26"/>
      <c r="S67" s="27">
        <f t="shared" si="6"/>
        <v>0</v>
      </c>
      <c r="T67" s="27">
        <f t="shared" si="7"/>
        <v>0</v>
      </c>
      <c r="U67" s="26">
        <v>1000000</v>
      </c>
      <c r="V67" s="27">
        <f t="shared" si="8"/>
        <v>1000000</v>
      </c>
      <c r="W67" s="27">
        <f t="shared" si="9"/>
        <v>1000000</v>
      </c>
      <c r="X67" s="7"/>
    </row>
    <row r="68" spans="1:24" ht="45.75" customHeight="1">
      <c r="A68" s="110"/>
      <c r="B68" s="111"/>
      <c r="C68" s="66" t="s">
        <v>144</v>
      </c>
      <c r="D68" s="102"/>
      <c r="E68" s="102"/>
      <c r="F68" s="102"/>
      <c r="G68" s="103"/>
      <c r="H68" s="69">
        <v>0</v>
      </c>
      <c r="I68" s="87"/>
      <c r="J68" s="23">
        <v>0</v>
      </c>
      <c r="K68" s="22">
        <v>0</v>
      </c>
      <c r="L68" s="29">
        <v>500000</v>
      </c>
      <c r="M68" s="29">
        <v>500000</v>
      </c>
      <c r="N68" s="23">
        <f>SUM(M68/L68*100)</f>
        <v>100</v>
      </c>
      <c r="O68" s="26"/>
      <c r="P68" s="27">
        <f t="shared" si="10"/>
        <v>0</v>
      </c>
      <c r="Q68" s="27">
        <f t="shared" si="5"/>
        <v>-500000</v>
      </c>
      <c r="R68" s="26"/>
      <c r="S68" s="27">
        <f t="shared" si="6"/>
        <v>0</v>
      </c>
      <c r="T68" s="27">
        <f t="shared" si="7"/>
        <v>-500000</v>
      </c>
      <c r="U68" s="26"/>
      <c r="V68" s="27">
        <f t="shared" si="8"/>
        <v>0</v>
      </c>
      <c r="W68" s="27">
        <f t="shared" si="9"/>
        <v>-500000</v>
      </c>
      <c r="X68" s="7"/>
    </row>
    <row r="69" spans="1:24" ht="27.75" customHeight="1">
      <c r="A69" s="71" t="s">
        <v>148</v>
      </c>
      <c r="B69" s="72"/>
      <c r="C69" s="82" t="s">
        <v>6</v>
      </c>
      <c r="D69" s="83"/>
      <c r="E69" s="83"/>
      <c r="F69" s="83"/>
      <c r="G69" s="84"/>
      <c r="H69" s="94">
        <f>SUM(H70:I78,H98,H99)</f>
        <v>233289583.57</v>
      </c>
      <c r="I69" s="95"/>
      <c r="J69" s="21">
        <f>SUM(J72:J78,J98,J99)</f>
        <v>228350043.22</v>
      </c>
      <c r="K69" s="43">
        <f t="shared" si="18"/>
        <v>97.8826571360749</v>
      </c>
      <c r="L69" s="21">
        <f>SUM(L72:L78,L98,L99)</f>
        <v>282590246.33</v>
      </c>
      <c r="M69" s="21">
        <f>SUM(M72:M78,M98,M99)</f>
        <v>281993591.33</v>
      </c>
      <c r="N69" s="21">
        <f>SUM(M69/L69*100)</f>
        <v>99.78886213952931</v>
      </c>
      <c r="O69" s="24">
        <f>SUM(O71+O72+O73+O74+O76+O77+O78++O98)</f>
        <v>272883683.92</v>
      </c>
      <c r="P69" s="25">
        <f t="shared" si="10"/>
        <v>44533640.70000002</v>
      </c>
      <c r="Q69" s="25">
        <f t="shared" si="5"/>
        <v>-9109907.409999967</v>
      </c>
      <c r="R69" s="24">
        <f>SUM(R71+R72+R73+R74+R76+R78+R98)</f>
        <v>280164380.26</v>
      </c>
      <c r="S69" s="25">
        <f t="shared" si="6"/>
        <v>51814337.03999999</v>
      </c>
      <c r="T69" s="25">
        <f t="shared" si="7"/>
        <v>-1829211.0699999928</v>
      </c>
      <c r="U69" s="24">
        <f>SUM(U71+U72+U73+U74+U76+U78+U98)</f>
        <v>290247457.14000005</v>
      </c>
      <c r="V69" s="25">
        <f t="shared" si="8"/>
        <v>61897413.92000005</v>
      </c>
      <c r="W69" s="25">
        <f t="shared" si="9"/>
        <v>8253865.810000062</v>
      </c>
      <c r="X69" s="7"/>
    </row>
    <row r="70" spans="1:24" ht="19.5" customHeight="1" hidden="1">
      <c r="A70" s="71" t="s">
        <v>52</v>
      </c>
      <c r="B70" s="72"/>
      <c r="C70" s="82" t="s">
        <v>13</v>
      </c>
      <c r="D70" s="83"/>
      <c r="E70" s="83"/>
      <c r="F70" s="83"/>
      <c r="G70" s="84"/>
      <c r="H70" s="132">
        <v>0</v>
      </c>
      <c r="I70" s="133"/>
      <c r="J70" s="30"/>
      <c r="K70" s="44"/>
      <c r="L70" s="45"/>
      <c r="M70" s="32"/>
      <c r="N70" s="32"/>
      <c r="O70" s="33"/>
      <c r="P70" s="27">
        <f t="shared" si="10"/>
        <v>0</v>
      </c>
      <c r="Q70" s="27">
        <f t="shared" si="5"/>
        <v>0</v>
      </c>
      <c r="R70" s="33"/>
      <c r="S70" s="27">
        <f t="shared" si="6"/>
        <v>0</v>
      </c>
      <c r="T70" s="27">
        <f t="shared" si="7"/>
        <v>0</v>
      </c>
      <c r="U70" s="33"/>
      <c r="V70" s="27">
        <f t="shared" si="8"/>
        <v>0</v>
      </c>
      <c r="W70" s="27">
        <f t="shared" si="9"/>
        <v>0</v>
      </c>
      <c r="X70" s="7"/>
    </row>
    <row r="71" spans="1:24" ht="37.5" customHeight="1">
      <c r="A71" s="122" t="s">
        <v>108</v>
      </c>
      <c r="B71" s="113"/>
      <c r="C71" s="66" t="s">
        <v>174</v>
      </c>
      <c r="D71" s="123"/>
      <c r="E71" s="123"/>
      <c r="F71" s="123"/>
      <c r="G71" s="124"/>
      <c r="H71" s="46"/>
      <c r="I71" s="47"/>
      <c r="J71" s="48"/>
      <c r="K71" s="49"/>
      <c r="L71" s="50"/>
      <c r="M71" s="50"/>
      <c r="N71" s="50"/>
      <c r="O71" s="51">
        <v>1269115.2</v>
      </c>
      <c r="P71" s="27">
        <f t="shared" si="10"/>
        <v>1269115.2</v>
      </c>
      <c r="Q71" s="27">
        <f t="shared" si="5"/>
        <v>1269115.2</v>
      </c>
      <c r="R71" s="51">
        <v>1269115.2</v>
      </c>
      <c r="S71" s="27">
        <f t="shared" si="6"/>
        <v>1269115.2</v>
      </c>
      <c r="T71" s="27">
        <f t="shared" si="7"/>
        <v>1269115.2</v>
      </c>
      <c r="U71" s="51">
        <v>1269115.2</v>
      </c>
      <c r="V71" s="27">
        <f t="shared" si="8"/>
        <v>1269115.2</v>
      </c>
      <c r="W71" s="27">
        <f t="shared" si="9"/>
        <v>1269115.2</v>
      </c>
      <c r="X71" s="7"/>
    </row>
    <row r="72" spans="1:24" ht="39.75" customHeight="1">
      <c r="A72" s="71" t="s">
        <v>149</v>
      </c>
      <c r="B72" s="72"/>
      <c r="C72" s="66" t="s">
        <v>7</v>
      </c>
      <c r="D72" s="102"/>
      <c r="E72" s="102"/>
      <c r="F72" s="102"/>
      <c r="G72" s="103"/>
      <c r="H72" s="69">
        <v>2032750</v>
      </c>
      <c r="I72" s="87"/>
      <c r="J72" s="23">
        <v>2032750</v>
      </c>
      <c r="K72" s="38">
        <f>SUM(J72/H72*100)</f>
        <v>100</v>
      </c>
      <c r="L72" s="29">
        <v>2100383</v>
      </c>
      <c r="M72" s="29">
        <v>2100383</v>
      </c>
      <c r="N72" s="23">
        <f>SUM(M72/L72*100)</f>
        <v>100</v>
      </c>
      <c r="O72" s="26">
        <v>1020872</v>
      </c>
      <c r="P72" s="27">
        <f t="shared" si="10"/>
        <v>-1011878</v>
      </c>
      <c r="Q72" s="27">
        <f t="shared" si="5"/>
        <v>-1079511</v>
      </c>
      <c r="R72" s="26">
        <v>1020872</v>
      </c>
      <c r="S72" s="27">
        <f t="shared" si="6"/>
        <v>-1011878</v>
      </c>
      <c r="T72" s="27">
        <f t="shared" si="7"/>
        <v>-1079511</v>
      </c>
      <c r="U72" s="26">
        <v>1020872</v>
      </c>
      <c r="V72" s="27">
        <f t="shared" si="8"/>
        <v>-1011878</v>
      </c>
      <c r="W72" s="27">
        <f t="shared" si="9"/>
        <v>-1079511</v>
      </c>
      <c r="X72" s="7"/>
    </row>
    <row r="73" spans="1:24" ht="48" customHeight="1">
      <c r="A73" s="71" t="s">
        <v>150</v>
      </c>
      <c r="B73" s="72"/>
      <c r="C73" s="66" t="s">
        <v>175</v>
      </c>
      <c r="D73" s="102"/>
      <c r="E73" s="102"/>
      <c r="F73" s="102"/>
      <c r="G73" s="103"/>
      <c r="H73" s="69">
        <v>12611</v>
      </c>
      <c r="I73" s="87"/>
      <c r="J73" s="23">
        <v>12611</v>
      </c>
      <c r="K73" s="38">
        <f>SUM(J73/H73*100)</f>
        <v>100</v>
      </c>
      <c r="L73" s="29">
        <v>12878</v>
      </c>
      <c r="M73" s="29">
        <v>12878</v>
      </c>
      <c r="N73" s="23">
        <f>SUM(M73/L73*100)</f>
        <v>100</v>
      </c>
      <c r="O73" s="26">
        <v>20337.28</v>
      </c>
      <c r="P73" s="27">
        <f t="shared" si="10"/>
        <v>7726.279999999999</v>
      </c>
      <c r="Q73" s="27">
        <f t="shared" si="5"/>
        <v>7459.279999999999</v>
      </c>
      <c r="R73" s="26">
        <v>144109.41</v>
      </c>
      <c r="S73" s="27">
        <f t="shared" si="6"/>
        <v>131498.41</v>
      </c>
      <c r="T73" s="27">
        <f t="shared" si="7"/>
        <v>131231.41</v>
      </c>
      <c r="U73" s="26">
        <v>8300.72</v>
      </c>
      <c r="V73" s="27">
        <f t="shared" si="8"/>
        <v>-4310.280000000001</v>
      </c>
      <c r="W73" s="27">
        <f t="shared" si="9"/>
        <v>-4577.280000000001</v>
      </c>
      <c r="X73" s="7"/>
    </row>
    <row r="74" spans="1:24" ht="38.25" customHeight="1">
      <c r="A74" s="71" t="s">
        <v>151</v>
      </c>
      <c r="B74" s="72"/>
      <c r="C74" s="66" t="s">
        <v>15</v>
      </c>
      <c r="D74" s="102"/>
      <c r="E74" s="102"/>
      <c r="F74" s="102"/>
      <c r="G74" s="103"/>
      <c r="H74" s="69">
        <v>1110648</v>
      </c>
      <c r="I74" s="87"/>
      <c r="J74" s="23">
        <v>1110648</v>
      </c>
      <c r="K74" s="38">
        <f>SUM(J74/H74*100)</f>
        <v>100</v>
      </c>
      <c r="L74" s="29">
        <v>0</v>
      </c>
      <c r="M74" s="29">
        <v>0</v>
      </c>
      <c r="N74" s="23">
        <v>0</v>
      </c>
      <c r="O74" s="26">
        <v>1115734.5</v>
      </c>
      <c r="P74" s="27">
        <f t="shared" si="10"/>
        <v>5086.5</v>
      </c>
      <c r="Q74" s="27">
        <f t="shared" si="5"/>
        <v>1115734.5</v>
      </c>
      <c r="R74" s="26">
        <v>1160364.26</v>
      </c>
      <c r="S74" s="27">
        <f t="shared" si="6"/>
        <v>49716.26000000001</v>
      </c>
      <c r="T74" s="27">
        <f t="shared" si="7"/>
        <v>1160364.26</v>
      </c>
      <c r="U74" s="26">
        <v>1206787.75</v>
      </c>
      <c r="V74" s="27">
        <f t="shared" si="8"/>
        <v>96139.75</v>
      </c>
      <c r="W74" s="27">
        <f t="shared" si="9"/>
        <v>1206787.75</v>
      </c>
      <c r="X74" s="7"/>
    </row>
    <row r="75" spans="1:24" ht="34.5" customHeight="1">
      <c r="A75" s="85" t="s">
        <v>147</v>
      </c>
      <c r="B75" s="86"/>
      <c r="C75" s="66" t="s">
        <v>156</v>
      </c>
      <c r="D75" s="102"/>
      <c r="E75" s="102"/>
      <c r="F75" s="102"/>
      <c r="G75" s="103"/>
      <c r="H75" s="120">
        <v>0</v>
      </c>
      <c r="I75" s="121"/>
      <c r="J75" s="23">
        <v>0</v>
      </c>
      <c r="K75" s="23">
        <v>0</v>
      </c>
      <c r="L75" s="29">
        <v>767478</v>
      </c>
      <c r="M75" s="29">
        <v>767478</v>
      </c>
      <c r="N75" s="29">
        <f>SUM(M75/L75*100)</f>
        <v>100</v>
      </c>
      <c r="O75" s="26"/>
      <c r="P75" s="27">
        <f t="shared" si="10"/>
        <v>0</v>
      </c>
      <c r="Q75" s="27">
        <f t="shared" si="5"/>
        <v>-767478</v>
      </c>
      <c r="R75" s="26"/>
      <c r="S75" s="27">
        <f t="shared" si="6"/>
        <v>0</v>
      </c>
      <c r="T75" s="27">
        <f t="shared" si="7"/>
        <v>-767478</v>
      </c>
      <c r="U75" s="26"/>
      <c r="V75" s="27">
        <f t="shared" si="8"/>
        <v>0</v>
      </c>
      <c r="W75" s="27">
        <f t="shared" si="9"/>
        <v>-767478</v>
      </c>
      <c r="X75" s="7"/>
    </row>
    <row r="76" spans="1:24" ht="63" customHeight="1">
      <c r="A76" s="85" t="s">
        <v>157</v>
      </c>
      <c r="B76" s="86"/>
      <c r="C76" s="66" t="s">
        <v>158</v>
      </c>
      <c r="D76" s="102"/>
      <c r="E76" s="102"/>
      <c r="F76" s="102"/>
      <c r="G76" s="103"/>
      <c r="H76" s="52"/>
      <c r="I76" s="53">
        <v>0</v>
      </c>
      <c r="J76" s="30">
        <v>0</v>
      </c>
      <c r="K76" s="23">
        <v>0</v>
      </c>
      <c r="L76" s="29">
        <v>4088000</v>
      </c>
      <c r="M76" s="32">
        <v>4088000</v>
      </c>
      <c r="N76" s="29">
        <f>SUM(M76/L76*100)</f>
        <v>100</v>
      </c>
      <c r="O76" s="26">
        <v>14218570</v>
      </c>
      <c r="P76" s="27">
        <f t="shared" si="10"/>
        <v>14218570</v>
      </c>
      <c r="Q76" s="27">
        <f t="shared" si="5"/>
        <v>10130570</v>
      </c>
      <c r="R76" s="26">
        <v>14218528</v>
      </c>
      <c r="S76" s="27">
        <f aca="true" t="shared" si="19" ref="S76:S108">SUM(R76-J76)</f>
        <v>14218528</v>
      </c>
      <c r="T76" s="27">
        <f aca="true" t="shared" si="20" ref="T76:T108">SUM(R76-M76)</f>
        <v>10130528</v>
      </c>
      <c r="U76" s="26">
        <v>14218528</v>
      </c>
      <c r="V76" s="27">
        <f aca="true" t="shared" si="21" ref="V76:V108">SUM(U76-J76)</f>
        <v>14218528</v>
      </c>
      <c r="W76" s="27">
        <f aca="true" t="shared" si="22" ref="W76:W108">SUM(U76-M76)</f>
        <v>10130528</v>
      </c>
      <c r="X76" s="7"/>
    </row>
    <row r="77" spans="1:24" ht="45" customHeight="1">
      <c r="A77" s="75" t="s">
        <v>176</v>
      </c>
      <c r="B77" s="68"/>
      <c r="C77" s="66" t="s">
        <v>177</v>
      </c>
      <c r="D77" s="67"/>
      <c r="E77" s="67"/>
      <c r="F77" s="67"/>
      <c r="G77" s="68"/>
      <c r="H77" s="52"/>
      <c r="I77" s="53"/>
      <c r="J77" s="23"/>
      <c r="K77" s="38"/>
      <c r="L77" s="29"/>
      <c r="M77" s="29"/>
      <c r="N77" s="29"/>
      <c r="O77" s="26">
        <v>214048</v>
      </c>
      <c r="P77" s="27">
        <f t="shared" si="10"/>
        <v>214048</v>
      </c>
      <c r="Q77" s="27">
        <f t="shared" si="5"/>
        <v>214048</v>
      </c>
      <c r="R77" s="26"/>
      <c r="S77" s="27">
        <f t="shared" si="19"/>
        <v>0</v>
      </c>
      <c r="T77" s="27">
        <f t="shared" si="20"/>
        <v>0</v>
      </c>
      <c r="U77" s="26"/>
      <c r="V77" s="27">
        <f t="shared" si="21"/>
        <v>0</v>
      </c>
      <c r="W77" s="27">
        <f t="shared" si="22"/>
        <v>0</v>
      </c>
      <c r="X77" s="7"/>
    </row>
    <row r="78" spans="1:24" ht="32.25" customHeight="1">
      <c r="A78" s="80" t="s">
        <v>92</v>
      </c>
      <c r="B78" s="81"/>
      <c r="C78" s="96" t="s">
        <v>9</v>
      </c>
      <c r="D78" s="97"/>
      <c r="E78" s="97"/>
      <c r="F78" s="97"/>
      <c r="G78" s="98"/>
      <c r="H78" s="94">
        <f>SUM(H80:I97)</f>
        <v>227567574.57</v>
      </c>
      <c r="I78" s="95"/>
      <c r="J78" s="21">
        <f>SUM(J80:J97)</f>
        <v>223729049</v>
      </c>
      <c r="K78" s="43">
        <f>SUM(J78/H78*100)</f>
        <v>98.31323703420706</v>
      </c>
      <c r="L78" s="21">
        <f>SUM(L80:L97)</f>
        <v>273585770.33</v>
      </c>
      <c r="M78" s="21">
        <f>SUM(M80:M97)</f>
        <v>273374852.33</v>
      </c>
      <c r="N78" s="21">
        <f aca="true" t="shared" si="23" ref="N78:N103">SUM(M78/L78*100)</f>
        <v>99.92290607813938</v>
      </c>
      <c r="O78" s="54">
        <f>SUM(O80:O97)</f>
        <v>252087988.94</v>
      </c>
      <c r="P78" s="25">
        <f aca="true" t="shared" si="24" ref="P78:P105">SUM(O78-J78)</f>
        <v>28358939.939999998</v>
      </c>
      <c r="Q78" s="25">
        <f aca="true" t="shared" si="25" ref="Q78:Q108">SUM(O78-M78)</f>
        <v>-21286863.389999986</v>
      </c>
      <c r="R78" s="24">
        <f>SUM(R80:R97)</f>
        <v>260413457.39</v>
      </c>
      <c r="S78" s="25">
        <f t="shared" si="19"/>
        <v>36684408.389999986</v>
      </c>
      <c r="T78" s="25">
        <f t="shared" si="20"/>
        <v>-12961394.939999998</v>
      </c>
      <c r="U78" s="24">
        <f>SUM(U80:U97)</f>
        <v>270920610.47</v>
      </c>
      <c r="V78" s="25">
        <f t="shared" si="21"/>
        <v>47191561.47000003</v>
      </c>
      <c r="W78" s="25">
        <f t="shared" si="22"/>
        <v>-2454241.8599999547</v>
      </c>
      <c r="X78" s="7"/>
    </row>
    <row r="79" spans="1:24" ht="14.25" customHeight="1">
      <c r="A79" s="3"/>
      <c r="B79" s="4"/>
      <c r="C79" s="96" t="s">
        <v>66</v>
      </c>
      <c r="D79" s="97"/>
      <c r="E79" s="97"/>
      <c r="F79" s="97"/>
      <c r="G79" s="98"/>
      <c r="H79" s="69"/>
      <c r="I79" s="87"/>
      <c r="J79" s="23"/>
      <c r="K79" s="38"/>
      <c r="L79" s="29"/>
      <c r="M79" s="29"/>
      <c r="N79" s="23"/>
      <c r="O79" s="26"/>
      <c r="P79" s="27">
        <f t="shared" si="24"/>
        <v>0</v>
      </c>
      <c r="Q79" s="27">
        <f t="shared" si="25"/>
        <v>0</v>
      </c>
      <c r="R79" s="26"/>
      <c r="S79" s="27">
        <f t="shared" si="19"/>
        <v>0</v>
      </c>
      <c r="T79" s="27">
        <f t="shared" si="20"/>
        <v>0</v>
      </c>
      <c r="U79" s="26"/>
      <c r="V79" s="27">
        <f t="shared" si="21"/>
        <v>0</v>
      </c>
      <c r="W79" s="27">
        <f t="shared" si="22"/>
        <v>0</v>
      </c>
      <c r="X79" s="7"/>
    </row>
    <row r="80" spans="1:24" ht="44.25" customHeight="1">
      <c r="A80" s="3"/>
      <c r="B80" s="4"/>
      <c r="C80" s="99" t="s">
        <v>67</v>
      </c>
      <c r="D80" s="100"/>
      <c r="E80" s="100"/>
      <c r="F80" s="100"/>
      <c r="G80" s="101"/>
      <c r="H80" s="69">
        <v>8207068.8</v>
      </c>
      <c r="I80" s="87"/>
      <c r="J80" s="23">
        <v>8207068.8</v>
      </c>
      <c r="K80" s="38">
        <f aca="true" t="shared" si="26" ref="K80:K105">SUM(J80/H80*100)</f>
        <v>100</v>
      </c>
      <c r="L80" s="29">
        <v>11839650</v>
      </c>
      <c r="M80" s="29">
        <v>11839650</v>
      </c>
      <c r="N80" s="23">
        <f t="shared" si="23"/>
        <v>100</v>
      </c>
      <c r="O80" s="26">
        <v>11604200</v>
      </c>
      <c r="P80" s="27">
        <f t="shared" si="24"/>
        <v>3397131.2</v>
      </c>
      <c r="Q80" s="27">
        <f t="shared" si="25"/>
        <v>-235450</v>
      </c>
      <c r="R80" s="26">
        <v>11604200</v>
      </c>
      <c r="S80" s="27">
        <f t="shared" si="19"/>
        <v>3397131.2</v>
      </c>
      <c r="T80" s="27">
        <f t="shared" si="20"/>
        <v>-235450</v>
      </c>
      <c r="U80" s="26">
        <v>11604200</v>
      </c>
      <c r="V80" s="27">
        <f t="shared" si="21"/>
        <v>3397131.2</v>
      </c>
      <c r="W80" s="27">
        <f t="shared" si="22"/>
        <v>-235450</v>
      </c>
      <c r="X80" s="7"/>
    </row>
    <row r="81" spans="1:24" ht="42" customHeight="1">
      <c r="A81" s="3"/>
      <c r="B81" s="4"/>
      <c r="C81" s="107" t="s">
        <v>68</v>
      </c>
      <c r="D81" s="108"/>
      <c r="E81" s="108"/>
      <c r="F81" s="108"/>
      <c r="G81" s="109"/>
      <c r="H81" s="69">
        <v>137884000</v>
      </c>
      <c r="I81" s="87"/>
      <c r="J81" s="23">
        <v>137884000</v>
      </c>
      <c r="K81" s="38">
        <f t="shared" si="26"/>
        <v>100</v>
      </c>
      <c r="L81" s="29">
        <v>129880478</v>
      </c>
      <c r="M81" s="29">
        <v>129880478</v>
      </c>
      <c r="N81" s="23">
        <f t="shared" si="23"/>
        <v>100</v>
      </c>
      <c r="O81" s="26">
        <v>130035975</v>
      </c>
      <c r="P81" s="27">
        <f t="shared" si="24"/>
        <v>-7848025</v>
      </c>
      <c r="Q81" s="27">
        <f t="shared" si="25"/>
        <v>155497</v>
      </c>
      <c r="R81" s="26">
        <v>137656993</v>
      </c>
      <c r="S81" s="27">
        <f t="shared" si="19"/>
        <v>-227007</v>
      </c>
      <c r="T81" s="27">
        <f t="shared" si="20"/>
        <v>7776515</v>
      </c>
      <c r="U81" s="26">
        <v>145766154</v>
      </c>
      <c r="V81" s="27">
        <f t="shared" si="21"/>
        <v>7882154</v>
      </c>
      <c r="W81" s="27">
        <f t="shared" si="22"/>
        <v>15885676</v>
      </c>
      <c r="X81" s="7"/>
    </row>
    <row r="82" spans="1:24" ht="45" customHeight="1">
      <c r="A82" s="3"/>
      <c r="B82" s="4"/>
      <c r="C82" s="99" t="s">
        <v>106</v>
      </c>
      <c r="D82" s="100"/>
      <c r="E82" s="100"/>
      <c r="F82" s="100"/>
      <c r="G82" s="101"/>
      <c r="H82" s="69">
        <v>10728811</v>
      </c>
      <c r="I82" s="87"/>
      <c r="J82" s="30">
        <v>9514541.5</v>
      </c>
      <c r="K82" s="38">
        <f t="shared" si="26"/>
        <v>88.68216151817755</v>
      </c>
      <c r="L82" s="29">
        <v>10137900</v>
      </c>
      <c r="M82" s="29">
        <v>10137900</v>
      </c>
      <c r="N82" s="23">
        <f t="shared" si="23"/>
        <v>100</v>
      </c>
      <c r="O82" s="26"/>
      <c r="P82" s="27">
        <f t="shared" si="24"/>
        <v>-9514541.5</v>
      </c>
      <c r="Q82" s="27">
        <f t="shared" si="25"/>
        <v>-10137900</v>
      </c>
      <c r="R82" s="26"/>
      <c r="S82" s="27">
        <f t="shared" si="19"/>
        <v>-9514541.5</v>
      </c>
      <c r="T82" s="27">
        <f t="shared" si="20"/>
        <v>-10137900</v>
      </c>
      <c r="U82" s="26"/>
      <c r="V82" s="27">
        <f t="shared" si="21"/>
        <v>-9514541.5</v>
      </c>
      <c r="W82" s="27">
        <f t="shared" si="22"/>
        <v>-10137900</v>
      </c>
      <c r="X82" s="7"/>
    </row>
    <row r="83" spans="1:24" ht="46.5" customHeight="1">
      <c r="A83" s="3"/>
      <c r="B83" s="4"/>
      <c r="C83" s="99" t="s">
        <v>72</v>
      </c>
      <c r="D83" s="100"/>
      <c r="E83" s="100"/>
      <c r="F83" s="100"/>
      <c r="G83" s="101"/>
      <c r="H83" s="69">
        <v>42388000</v>
      </c>
      <c r="I83" s="87"/>
      <c r="J83" s="23">
        <v>42388000</v>
      </c>
      <c r="K83" s="38">
        <f t="shared" si="26"/>
        <v>100</v>
      </c>
      <c r="L83" s="29">
        <v>39602019</v>
      </c>
      <c r="M83" s="29">
        <v>39602019</v>
      </c>
      <c r="N83" s="23">
        <f t="shared" si="23"/>
        <v>100</v>
      </c>
      <c r="O83" s="26">
        <v>32373410</v>
      </c>
      <c r="P83" s="27">
        <f t="shared" si="24"/>
        <v>-10014590</v>
      </c>
      <c r="Q83" s="27">
        <f t="shared" si="25"/>
        <v>-7228609</v>
      </c>
      <c r="R83" s="26">
        <v>33669480</v>
      </c>
      <c r="S83" s="27">
        <f t="shared" si="19"/>
        <v>-8718520</v>
      </c>
      <c r="T83" s="27">
        <f t="shared" si="20"/>
        <v>-5932539</v>
      </c>
      <c r="U83" s="26">
        <v>35662342</v>
      </c>
      <c r="V83" s="27">
        <f t="shared" si="21"/>
        <v>-6725658</v>
      </c>
      <c r="W83" s="27">
        <f t="shared" si="22"/>
        <v>-3939677</v>
      </c>
      <c r="X83" s="7"/>
    </row>
    <row r="84" spans="1:24" ht="34.5" customHeight="1">
      <c r="A84" s="3"/>
      <c r="B84" s="4"/>
      <c r="C84" s="99" t="s">
        <v>73</v>
      </c>
      <c r="D84" s="100"/>
      <c r="E84" s="100"/>
      <c r="F84" s="100"/>
      <c r="G84" s="101"/>
      <c r="H84" s="69">
        <v>1893058</v>
      </c>
      <c r="I84" s="87"/>
      <c r="J84" s="23">
        <v>1803749.25</v>
      </c>
      <c r="K84" s="38">
        <f t="shared" si="26"/>
        <v>95.28230249680676</v>
      </c>
      <c r="L84" s="29">
        <v>2026432</v>
      </c>
      <c r="M84" s="29">
        <v>2026432</v>
      </c>
      <c r="N84" s="23">
        <f t="shared" si="23"/>
        <v>100</v>
      </c>
      <c r="O84" s="26">
        <v>857538.5</v>
      </c>
      <c r="P84" s="27">
        <f t="shared" si="24"/>
        <v>-946210.75</v>
      </c>
      <c r="Q84" s="27">
        <f t="shared" si="25"/>
        <v>-1168893.5</v>
      </c>
      <c r="R84" s="26"/>
      <c r="S84" s="27">
        <f t="shared" si="19"/>
        <v>-1803749.25</v>
      </c>
      <c r="T84" s="27">
        <f t="shared" si="20"/>
        <v>-2026432</v>
      </c>
      <c r="U84" s="26"/>
      <c r="V84" s="27">
        <f t="shared" si="21"/>
        <v>-1803749.25</v>
      </c>
      <c r="W84" s="27">
        <f t="shared" si="22"/>
        <v>-2026432</v>
      </c>
      <c r="X84" s="7"/>
    </row>
    <row r="85" spans="1:24" ht="33.75" customHeight="1">
      <c r="A85" s="3"/>
      <c r="B85" s="4"/>
      <c r="C85" s="99" t="s">
        <v>69</v>
      </c>
      <c r="D85" s="100"/>
      <c r="E85" s="100"/>
      <c r="F85" s="100"/>
      <c r="G85" s="101"/>
      <c r="H85" s="120">
        <v>720707</v>
      </c>
      <c r="I85" s="121"/>
      <c r="J85" s="23">
        <v>720707</v>
      </c>
      <c r="K85" s="38">
        <f t="shared" si="26"/>
        <v>100</v>
      </c>
      <c r="L85" s="29">
        <v>748087</v>
      </c>
      <c r="M85" s="29">
        <v>748087</v>
      </c>
      <c r="N85" s="23">
        <f t="shared" si="23"/>
        <v>100</v>
      </c>
      <c r="O85" s="26"/>
      <c r="P85" s="27">
        <f t="shared" si="24"/>
        <v>-720707</v>
      </c>
      <c r="Q85" s="27">
        <f t="shared" si="25"/>
        <v>-748087</v>
      </c>
      <c r="R85" s="26"/>
      <c r="S85" s="27">
        <f t="shared" si="19"/>
        <v>-720707</v>
      </c>
      <c r="T85" s="27">
        <f t="shared" si="20"/>
        <v>-748087</v>
      </c>
      <c r="U85" s="26"/>
      <c r="V85" s="27">
        <f t="shared" si="21"/>
        <v>-720707</v>
      </c>
      <c r="W85" s="27">
        <f t="shared" si="22"/>
        <v>-748087</v>
      </c>
      <c r="X85" s="7"/>
    </row>
    <row r="86" spans="1:24" ht="42.75" customHeight="1">
      <c r="A86" s="3"/>
      <c r="B86" s="4"/>
      <c r="C86" s="99" t="s">
        <v>74</v>
      </c>
      <c r="D86" s="100"/>
      <c r="E86" s="100"/>
      <c r="F86" s="100"/>
      <c r="G86" s="101"/>
      <c r="H86" s="69">
        <v>1124208</v>
      </c>
      <c r="I86" s="87"/>
      <c r="J86" s="30">
        <v>1124208</v>
      </c>
      <c r="K86" s="38">
        <f t="shared" si="26"/>
        <v>100</v>
      </c>
      <c r="L86" s="29">
        <v>1167127</v>
      </c>
      <c r="M86" s="29">
        <v>1167127</v>
      </c>
      <c r="N86" s="23">
        <f t="shared" si="23"/>
        <v>100</v>
      </c>
      <c r="O86" s="26"/>
      <c r="P86" s="27">
        <f t="shared" si="24"/>
        <v>-1124208</v>
      </c>
      <c r="Q86" s="27">
        <f t="shared" si="25"/>
        <v>-1167127</v>
      </c>
      <c r="R86" s="26"/>
      <c r="S86" s="27">
        <f t="shared" si="19"/>
        <v>-1124208</v>
      </c>
      <c r="T86" s="27">
        <f t="shared" si="20"/>
        <v>-1167127</v>
      </c>
      <c r="U86" s="26"/>
      <c r="V86" s="27">
        <f t="shared" si="21"/>
        <v>-1124208</v>
      </c>
      <c r="W86" s="27">
        <f t="shared" si="22"/>
        <v>-1167127</v>
      </c>
      <c r="X86" s="7"/>
    </row>
    <row r="87" spans="1:24" ht="18" customHeight="1">
      <c r="A87" s="112"/>
      <c r="B87" s="113"/>
      <c r="C87" s="99" t="s">
        <v>169</v>
      </c>
      <c r="D87" s="67"/>
      <c r="E87" s="67"/>
      <c r="F87" s="67"/>
      <c r="G87" s="68"/>
      <c r="H87" s="90"/>
      <c r="I87" s="79"/>
      <c r="J87" s="23"/>
      <c r="K87" s="38"/>
      <c r="L87" s="29"/>
      <c r="M87" s="29"/>
      <c r="N87" s="23"/>
      <c r="O87" s="26">
        <v>1965440</v>
      </c>
      <c r="P87" s="27">
        <f t="shared" si="24"/>
        <v>1965440</v>
      </c>
      <c r="Q87" s="27">
        <f t="shared" si="25"/>
        <v>1965440</v>
      </c>
      <c r="R87" s="26">
        <v>1983880</v>
      </c>
      <c r="S87" s="27">
        <f t="shared" si="19"/>
        <v>1983880</v>
      </c>
      <c r="T87" s="27">
        <f t="shared" si="20"/>
        <v>1983880</v>
      </c>
      <c r="U87" s="26">
        <v>2058378</v>
      </c>
      <c r="V87" s="27">
        <f t="shared" si="21"/>
        <v>2058378</v>
      </c>
      <c r="W87" s="27">
        <f t="shared" si="22"/>
        <v>2058378</v>
      </c>
      <c r="X87" s="7"/>
    </row>
    <row r="88" spans="1:24" ht="31.5" customHeight="1">
      <c r="A88" s="3"/>
      <c r="B88" s="4"/>
      <c r="C88" s="99" t="s">
        <v>70</v>
      </c>
      <c r="D88" s="100"/>
      <c r="E88" s="100"/>
      <c r="F88" s="100"/>
      <c r="G88" s="101"/>
      <c r="H88" s="69">
        <v>747157</v>
      </c>
      <c r="I88" s="87"/>
      <c r="J88" s="23">
        <v>747157</v>
      </c>
      <c r="K88" s="38">
        <f t="shared" si="26"/>
        <v>100</v>
      </c>
      <c r="L88" s="29">
        <v>774981</v>
      </c>
      <c r="M88" s="29">
        <v>774981</v>
      </c>
      <c r="N88" s="23">
        <f t="shared" si="23"/>
        <v>100</v>
      </c>
      <c r="O88" s="26">
        <v>794861</v>
      </c>
      <c r="P88" s="27">
        <f t="shared" si="24"/>
        <v>47704</v>
      </c>
      <c r="Q88" s="27">
        <f t="shared" si="25"/>
        <v>19880</v>
      </c>
      <c r="R88" s="26">
        <v>802160</v>
      </c>
      <c r="S88" s="27">
        <f t="shared" si="19"/>
        <v>55003</v>
      </c>
      <c r="T88" s="27">
        <f t="shared" si="20"/>
        <v>27179</v>
      </c>
      <c r="U88" s="26">
        <v>831647</v>
      </c>
      <c r="V88" s="27">
        <f t="shared" si="21"/>
        <v>84490</v>
      </c>
      <c r="W88" s="27">
        <f t="shared" si="22"/>
        <v>56666</v>
      </c>
      <c r="X88" s="7"/>
    </row>
    <row r="89" spans="1:24" ht="54" customHeight="1">
      <c r="A89" s="3"/>
      <c r="B89" s="4"/>
      <c r="C89" s="99" t="s">
        <v>71</v>
      </c>
      <c r="D89" s="100"/>
      <c r="E89" s="100"/>
      <c r="F89" s="100"/>
      <c r="G89" s="101"/>
      <c r="H89" s="69">
        <v>3836.57</v>
      </c>
      <c r="I89" s="87"/>
      <c r="J89" s="23">
        <v>3836.57</v>
      </c>
      <c r="K89" s="38">
        <f t="shared" si="26"/>
        <v>100</v>
      </c>
      <c r="L89" s="29">
        <v>3707.84</v>
      </c>
      <c r="M89" s="29">
        <v>3707.84</v>
      </c>
      <c r="N89" s="23">
        <f t="shared" si="23"/>
        <v>100</v>
      </c>
      <c r="O89" s="26">
        <v>3707.88</v>
      </c>
      <c r="P89" s="27">
        <f t="shared" si="24"/>
        <v>-128.69000000000005</v>
      </c>
      <c r="Q89" s="27">
        <f t="shared" si="25"/>
        <v>0.03999999999996362</v>
      </c>
      <c r="R89" s="26">
        <v>3744.95</v>
      </c>
      <c r="S89" s="27">
        <f t="shared" si="19"/>
        <v>-91.62000000000035</v>
      </c>
      <c r="T89" s="27">
        <f t="shared" si="20"/>
        <v>37.10999999999967</v>
      </c>
      <c r="U89" s="26">
        <v>3894.77</v>
      </c>
      <c r="V89" s="27">
        <f t="shared" si="21"/>
        <v>58.19999999999982</v>
      </c>
      <c r="W89" s="27">
        <f t="shared" si="22"/>
        <v>186.92999999999984</v>
      </c>
      <c r="X89" s="7"/>
    </row>
    <row r="90" spans="1:24" ht="54" customHeight="1">
      <c r="A90" s="112"/>
      <c r="B90" s="113"/>
      <c r="C90" s="99" t="s">
        <v>170</v>
      </c>
      <c r="D90" s="67"/>
      <c r="E90" s="67"/>
      <c r="F90" s="67"/>
      <c r="G90" s="68"/>
      <c r="H90" s="90"/>
      <c r="I90" s="79"/>
      <c r="J90" s="23"/>
      <c r="K90" s="38"/>
      <c r="L90" s="29"/>
      <c r="M90" s="29"/>
      <c r="N90" s="23"/>
      <c r="O90" s="26">
        <v>3387.08</v>
      </c>
      <c r="P90" s="27">
        <f t="shared" si="24"/>
        <v>3387.08</v>
      </c>
      <c r="Q90" s="27">
        <f t="shared" si="25"/>
        <v>3387.08</v>
      </c>
      <c r="R90" s="26">
        <v>3387.08</v>
      </c>
      <c r="S90" s="27">
        <f t="shared" si="19"/>
        <v>3387.08</v>
      </c>
      <c r="T90" s="27">
        <f t="shared" si="20"/>
        <v>3387.08</v>
      </c>
      <c r="U90" s="26">
        <v>3387.08</v>
      </c>
      <c r="V90" s="27">
        <f t="shared" si="21"/>
        <v>3387.08</v>
      </c>
      <c r="W90" s="27">
        <f t="shared" si="22"/>
        <v>3387.08</v>
      </c>
      <c r="X90" s="7"/>
    </row>
    <row r="91" spans="1:24" ht="54" customHeight="1">
      <c r="A91" s="112"/>
      <c r="B91" s="113"/>
      <c r="C91" s="99" t="s">
        <v>171</v>
      </c>
      <c r="D91" s="67"/>
      <c r="E91" s="67"/>
      <c r="F91" s="67"/>
      <c r="G91" s="68"/>
      <c r="H91" s="90"/>
      <c r="I91" s="79"/>
      <c r="J91" s="23"/>
      <c r="K91" s="38"/>
      <c r="L91" s="29"/>
      <c r="M91" s="29"/>
      <c r="N91" s="23"/>
      <c r="O91" s="26">
        <v>3340000</v>
      </c>
      <c r="P91" s="27">
        <f t="shared" si="24"/>
        <v>3340000</v>
      </c>
      <c r="Q91" s="27">
        <f t="shared" si="25"/>
        <v>3340000</v>
      </c>
      <c r="R91" s="26">
        <v>3340000</v>
      </c>
      <c r="S91" s="27">
        <f t="shared" si="19"/>
        <v>3340000</v>
      </c>
      <c r="T91" s="27">
        <f t="shared" si="20"/>
        <v>3340000</v>
      </c>
      <c r="U91" s="26">
        <v>3340000</v>
      </c>
      <c r="V91" s="27">
        <f t="shared" si="21"/>
        <v>3340000</v>
      </c>
      <c r="W91" s="27">
        <f t="shared" si="22"/>
        <v>3340000</v>
      </c>
      <c r="X91" s="7"/>
    </row>
    <row r="92" spans="1:24" ht="56.25" customHeight="1">
      <c r="A92" s="3"/>
      <c r="B92" s="4"/>
      <c r="C92" s="99" t="s">
        <v>172</v>
      </c>
      <c r="D92" s="100"/>
      <c r="E92" s="100"/>
      <c r="F92" s="100"/>
      <c r="G92" s="101"/>
      <c r="H92" s="69">
        <v>233018</v>
      </c>
      <c r="I92" s="87"/>
      <c r="J92" s="23">
        <v>0</v>
      </c>
      <c r="K92" s="38">
        <f t="shared" si="26"/>
        <v>0</v>
      </c>
      <c r="L92" s="29">
        <v>207695</v>
      </c>
      <c r="M92" s="29">
        <v>0</v>
      </c>
      <c r="N92" s="23">
        <f t="shared" si="23"/>
        <v>0</v>
      </c>
      <c r="O92" s="26">
        <v>207694.76</v>
      </c>
      <c r="P92" s="27">
        <f t="shared" si="24"/>
        <v>207694.76</v>
      </c>
      <c r="Q92" s="27">
        <f t="shared" si="25"/>
        <v>207694.76</v>
      </c>
      <c r="R92" s="26">
        <v>207694.76</v>
      </c>
      <c r="S92" s="27">
        <f t="shared" si="19"/>
        <v>207694.76</v>
      </c>
      <c r="T92" s="27">
        <f t="shared" si="20"/>
        <v>207694.76</v>
      </c>
      <c r="U92" s="26">
        <v>207694.76</v>
      </c>
      <c r="V92" s="27">
        <f t="shared" si="21"/>
        <v>207694.76</v>
      </c>
      <c r="W92" s="27">
        <f t="shared" si="22"/>
        <v>207694.76</v>
      </c>
      <c r="X92" s="7"/>
    </row>
    <row r="93" spans="1:24" ht="45.75" customHeight="1">
      <c r="A93" s="3"/>
      <c r="B93" s="4"/>
      <c r="C93" s="99" t="s">
        <v>98</v>
      </c>
      <c r="D93" s="100"/>
      <c r="E93" s="100"/>
      <c r="F93" s="100"/>
      <c r="G93" s="101"/>
      <c r="H93" s="69">
        <v>2820000</v>
      </c>
      <c r="I93" s="87"/>
      <c r="J93" s="23">
        <v>1453000.02</v>
      </c>
      <c r="K93" s="38">
        <f t="shared" si="26"/>
        <v>51.524823404255315</v>
      </c>
      <c r="L93" s="29">
        <v>1600000</v>
      </c>
      <c r="M93" s="29">
        <v>1600000</v>
      </c>
      <c r="N93" s="23">
        <f t="shared" si="23"/>
        <v>100</v>
      </c>
      <c r="O93" s="26"/>
      <c r="P93" s="27">
        <f t="shared" si="24"/>
        <v>-1453000.02</v>
      </c>
      <c r="Q93" s="27">
        <f t="shared" si="25"/>
        <v>-1600000</v>
      </c>
      <c r="R93" s="26"/>
      <c r="S93" s="27">
        <f t="shared" si="19"/>
        <v>-1453000.02</v>
      </c>
      <c r="T93" s="27">
        <f t="shared" si="20"/>
        <v>-1600000</v>
      </c>
      <c r="U93" s="26"/>
      <c r="V93" s="27">
        <f t="shared" si="21"/>
        <v>-1453000.02</v>
      </c>
      <c r="W93" s="27">
        <f t="shared" si="22"/>
        <v>-1600000</v>
      </c>
      <c r="X93" s="7"/>
    </row>
    <row r="94" spans="1:24" ht="61.5" customHeight="1">
      <c r="A94" s="3"/>
      <c r="B94" s="4"/>
      <c r="C94" s="99" t="s">
        <v>107</v>
      </c>
      <c r="D94" s="100"/>
      <c r="E94" s="100"/>
      <c r="F94" s="100"/>
      <c r="G94" s="101"/>
      <c r="H94" s="69">
        <v>3223</v>
      </c>
      <c r="I94" s="87"/>
      <c r="J94" s="23">
        <v>0</v>
      </c>
      <c r="K94" s="22">
        <f t="shared" si="26"/>
        <v>0</v>
      </c>
      <c r="L94" s="29">
        <v>3223</v>
      </c>
      <c r="M94" s="29">
        <v>0</v>
      </c>
      <c r="N94" s="23">
        <f t="shared" si="23"/>
        <v>0</v>
      </c>
      <c r="O94" s="26"/>
      <c r="P94" s="27">
        <f t="shared" si="24"/>
        <v>0</v>
      </c>
      <c r="Q94" s="27">
        <f t="shared" si="25"/>
        <v>0</v>
      </c>
      <c r="R94" s="26"/>
      <c r="S94" s="27">
        <f t="shared" si="19"/>
        <v>0</v>
      </c>
      <c r="T94" s="27">
        <f t="shared" si="20"/>
        <v>0</v>
      </c>
      <c r="U94" s="26"/>
      <c r="V94" s="27">
        <f t="shared" si="21"/>
        <v>0</v>
      </c>
      <c r="W94" s="27">
        <f t="shared" si="22"/>
        <v>0</v>
      </c>
      <c r="X94" s="7"/>
    </row>
    <row r="95" spans="1:24" ht="36" customHeight="1">
      <c r="A95" s="3"/>
      <c r="B95" s="4"/>
      <c r="C95" s="99" t="s">
        <v>145</v>
      </c>
      <c r="D95" s="100"/>
      <c r="E95" s="100"/>
      <c r="F95" s="100"/>
      <c r="G95" s="101"/>
      <c r="H95" s="69">
        <v>0</v>
      </c>
      <c r="I95" s="87"/>
      <c r="J95" s="23">
        <v>0</v>
      </c>
      <c r="K95" s="22">
        <v>0</v>
      </c>
      <c r="L95" s="29">
        <v>1819318</v>
      </c>
      <c r="M95" s="29">
        <v>1819318</v>
      </c>
      <c r="N95" s="23">
        <f t="shared" si="23"/>
        <v>100</v>
      </c>
      <c r="O95" s="26">
        <v>1865848</v>
      </c>
      <c r="P95" s="27">
        <f t="shared" si="24"/>
        <v>1865848</v>
      </c>
      <c r="Q95" s="27">
        <f t="shared" si="25"/>
        <v>46530</v>
      </c>
      <c r="R95" s="26">
        <v>1882931</v>
      </c>
      <c r="S95" s="27">
        <f t="shared" si="19"/>
        <v>1882931</v>
      </c>
      <c r="T95" s="27">
        <f t="shared" si="20"/>
        <v>63613</v>
      </c>
      <c r="U95" s="26">
        <v>1951945</v>
      </c>
      <c r="V95" s="27">
        <f t="shared" si="21"/>
        <v>1951945</v>
      </c>
      <c r="W95" s="27">
        <f t="shared" si="22"/>
        <v>132627</v>
      </c>
      <c r="X95" s="7"/>
    </row>
    <row r="96" spans="1:24" ht="39" customHeight="1">
      <c r="A96" s="3"/>
      <c r="B96" s="4"/>
      <c r="C96" s="99" t="s">
        <v>146</v>
      </c>
      <c r="D96" s="100"/>
      <c r="E96" s="100"/>
      <c r="F96" s="100"/>
      <c r="G96" s="101"/>
      <c r="H96" s="69">
        <v>0</v>
      </c>
      <c r="I96" s="87"/>
      <c r="J96" s="23">
        <v>0</v>
      </c>
      <c r="K96" s="22">
        <v>0</v>
      </c>
      <c r="L96" s="29">
        <v>45567770</v>
      </c>
      <c r="M96" s="29">
        <v>45567770</v>
      </c>
      <c r="N96" s="23">
        <f t="shared" si="23"/>
        <v>100</v>
      </c>
      <c r="O96" s="26">
        <v>37308046.72</v>
      </c>
      <c r="P96" s="27">
        <f t="shared" si="24"/>
        <v>37308046.72</v>
      </c>
      <c r="Q96" s="27">
        <f t="shared" si="25"/>
        <v>-8259723.280000001</v>
      </c>
      <c r="R96" s="26">
        <v>37531106.6</v>
      </c>
      <c r="S96" s="27">
        <f t="shared" si="19"/>
        <v>37531106.6</v>
      </c>
      <c r="T96" s="27">
        <f t="shared" si="20"/>
        <v>-8036663.3999999985</v>
      </c>
      <c r="U96" s="26">
        <v>37763087.86</v>
      </c>
      <c r="V96" s="27">
        <f t="shared" si="21"/>
        <v>37763087.86</v>
      </c>
      <c r="W96" s="27">
        <f t="shared" si="22"/>
        <v>-7804682.140000001</v>
      </c>
      <c r="X96" s="7"/>
    </row>
    <row r="97" spans="1:24" ht="48" customHeight="1">
      <c r="A97" s="3"/>
      <c r="B97" s="4"/>
      <c r="C97" s="99" t="s">
        <v>173</v>
      </c>
      <c r="D97" s="100"/>
      <c r="E97" s="100"/>
      <c r="F97" s="100"/>
      <c r="G97" s="101"/>
      <c r="H97" s="69">
        <v>20814487.2</v>
      </c>
      <c r="I97" s="87"/>
      <c r="J97" s="23">
        <v>19882780.86</v>
      </c>
      <c r="K97" s="22">
        <f>SUM(J97/H97*100)</f>
        <v>95.5237602971069</v>
      </c>
      <c r="L97" s="29">
        <v>28207382.49</v>
      </c>
      <c r="M97" s="29">
        <v>28207382.49</v>
      </c>
      <c r="N97" s="23">
        <f t="shared" si="23"/>
        <v>100</v>
      </c>
      <c r="O97" s="26">
        <v>31727880</v>
      </c>
      <c r="P97" s="27">
        <f t="shared" si="24"/>
        <v>11845099.14</v>
      </c>
      <c r="Q97" s="27">
        <f t="shared" si="25"/>
        <v>3520497.5100000016</v>
      </c>
      <c r="R97" s="26">
        <v>31727880</v>
      </c>
      <c r="S97" s="27">
        <f t="shared" si="19"/>
        <v>11845099.14</v>
      </c>
      <c r="T97" s="27">
        <f t="shared" si="20"/>
        <v>3520497.5100000016</v>
      </c>
      <c r="U97" s="26">
        <v>31727880</v>
      </c>
      <c r="V97" s="27">
        <f t="shared" si="21"/>
        <v>11845099.14</v>
      </c>
      <c r="W97" s="27">
        <f t="shared" si="22"/>
        <v>3520497.5100000016</v>
      </c>
      <c r="X97" s="7"/>
    </row>
    <row r="98" spans="1:24" ht="77.25" customHeight="1">
      <c r="A98" s="80" t="s">
        <v>93</v>
      </c>
      <c r="B98" s="81"/>
      <c r="C98" s="96" t="s">
        <v>81</v>
      </c>
      <c r="D98" s="97"/>
      <c r="E98" s="97"/>
      <c r="F98" s="97"/>
      <c r="G98" s="98"/>
      <c r="H98" s="69">
        <v>2566000</v>
      </c>
      <c r="I98" s="87"/>
      <c r="J98" s="23">
        <v>1464985.22</v>
      </c>
      <c r="K98" s="22">
        <f t="shared" si="26"/>
        <v>57.09217537022603</v>
      </c>
      <c r="L98" s="29">
        <v>2035737</v>
      </c>
      <c r="M98" s="29">
        <v>1650000</v>
      </c>
      <c r="N98" s="23">
        <f t="shared" si="23"/>
        <v>81.05172721230689</v>
      </c>
      <c r="O98" s="26">
        <v>2937018</v>
      </c>
      <c r="P98" s="27">
        <f t="shared" si="24"/>
        <v>1472032.78</v>
      </c>
      <c r="Q98" s="27">
        <f t="shared" si="25"/>
        <v>1287018</v>
      </c>
      <c r="R98" s="26">
        <v>1937934</v>
      </c>
      <c r="S98" s="27">
        <f t="shared" si="19"/>
        <v>472948.78</v>
      </c>
      <c r="T98" s="27">
        <f t="shared" si="20"/>
        <v>287934</v>
      </c>
      <c r="U98" s="26">
        <v>1603243</v>
      </c>
      <c r="V98" s="27">
        <f t="shared" si="21"/>
        <v>138257.78000000003</v>
      </c>
      <c r="W98" s="27">
        <f t="shared" si="22"/>
        <v>-46757</v>
      </c>
      <c r="X98" s="7"/>
    </row>
    <row r="99" spans="1:24" ht="45.75" customHeight="1" hidden="1">
      <c r="A99" s="80" t="s">
        <v>108</v>
      </c>
      <c r="B99" s="81"/>
      <c r="C99" s="96" t="s">
        <v>109</v>
      </c>
      <c r="D99" s="97"/>
      <c r="E99" s="97"/>
      <c r="F99" s="97"/>
      <c r="G99" s="98"/>
      <c r="H99" s="69">
        <v>0</v>
      </c>
      <c r="I99" s="87"/>
      <c r="J99" s="23">
        <v>0</v>
      </c>
      <c r="K99" s="22" t="e">
        <f t="shared" si="26"/>
        <v>#DIV/0!</v>
      </c>
      <c r="L99" s="29"/>
      <c r="M99" s="32"/>
      <c r="N99" s="32"/>
      <c r="O99" s="33"/>
      <c r="P99" s="27">
        <f t="shared" si="24"/>
        <v>0</v>
      </c>
      <c r="Q99" s="27">
        <f t="shared" si="25"/>
        <v>0</v>
      </c>
      <c r="R99" s="33"/>
      <c r="S99" s="27">
        <f t="shared" si="19"/>
        <v>0</v>
      </c>
      <c r="T99" s="27">
        <f t="shared" si="20"/>
        <v>0</v>
      </c>
      <c r="U99" s="33"/>
      <c r="V99" s="27">
        <f t="shared" si="21"/>
        <v>0</v>
      </c>
      <c r="W99" s="27">
        <f t="shared" si="22"/>
        <v>0</v>
      </c>
      <c r="X99" s="7"/>
    </row>
    <row r="100" spans="1:24" ht="20.25" customHeight="1">
      <c r="A100" s="80" t="s">
        <v>94</v>
      </c>
      <c r="B100" s="81"/>
      <c r="C100" s="96" t="s">
        <v>8</v>
      </c>
      <c r="D100" s="97"/>
      <c r="E100" s="97"/>
      <c r="F100" s="97"/>
      <c r="G100" s="98"/>
      <c r="H100" s="94">
        <f>SUM(H101:I103)</f>
        <v>0</v>
      </c>
      <c r="I100" s="95"/>
      <c r="J100" s="55">
        <f>SUM(J101:J103)</f>
        <v>0</v>
      </c>
      <c r="K100" s="40">
        <v>0</v>
      </c>
      <c r="L100" s="21">
        <f>SUM(L101:L103)</f>
        <v>6518803</v>
      </c>
      <c r="M100" s="55">
        <f>SUM(M101:M103)</f>
        <v>4944083</v>
      </c>
      <c r="N100" s="21">
        <f t="shared" si="23"/>
        <v>75.84341787901859</v>
      </c>
      <c r="O100" s="24">
        <f>SUM(O101+O102)</f>
        <v>14845280</v>
      </c>
      <c r="P100" s="25">
        <f t="shared" si="24"/>
        <v>14845280</v>
      </c>
      <c r="Q100" s="25">
        <f t="shared" si="25"/>
        <v>9901197</v>
      </c>
      <c r="R100" s="24">
        <f>SUM(R102)</f>
        <v>14742000</v>
      </c>
      <c r="S100" s="25">
        <f t="shared" si="19"/>
        <v>14742000</v>
      </c>
      <c r="T100" s="25">
        <f t="shared" si="20"/>
        <v>9797917</v>
      </c>
      <c r="U100" s="24">
        <f>SUM(U102)</f>
        <v>14742000</v>
      </c>
      <c r="V100" s="25">
        <f t="shared" si="21"/>
        <v>14742000</v>
      </c>
      <c r="W100" s="25">
        <f t="shared" si="22"/>
        <v>9797917</v>
      </c>
      <c r="X100" s="7"/>
    </row>
    <row r="101" spans="1:24" ht="60.75" customHeight="1">
      <c r="A101" s="80" t="s">
        <v>160</v>
      </c>
      <c r="B101" s="81"/>
      <c r="C101" s="96" t="s">
        <v>161</v>
      </c>
      <c r="D101" s="97"/>
      <c r="E101" s="97"/>
      <c r="F101" s="97"/>
      <c r="G101" s="98"/>
      <c r="H101" s="69">
        <v>0</v>
      </c>
      <c r="I101" s="87"/>
      <c r="J101" s="36">
        <v>0</v>
      </c>
      <c r="K101" s="22">
        <v>0</v>
      </c>
      <c r="L101" s="29">
        <v>80400</v>
      </c>
      <c r="M101" s="29">
        <v>80400</v>
      </c>
      <c r="N101" s="23">
        <f t="shared" si="23"/>
        <v>100</v>
      </c>
      <c r="O101" s="26">
        <v>103280</v>
      </c>
      <c r="P101" s="27">
        <f t="shared" si="24"/>
        <v>103280</v>
      </c>
      <c r="Q101" s="27">
        <f t="shared" si="25"/>
        <v>22880</v>
      </c>
      <c r="R101" s="26"/>
      <c r="S101" s="27">
        <f t="shared" si="19"/>
        <v>0</v>
      </c>
      <c r="T101" s="27">
        <f t="shared" si="20"/>
        <v>-80400</v>
      </c>
      <c r="U101" s="26"/>
      <c r="V101" s="27">
        <f t="shared" si="21"/>
        <v>0</v>
      </c>
      <c r="W101" s="27">
        <f t="shared" si="22"/>
        <v>-80400</v>
      </c>
      <c r="X101" s="7"/>
    </row>
    <row r="102" spans="1:24" ht="60" customHeight="1">
      <c r="A102" s="80" t="s">
        <v>159</v>
      </c>
      <c r="B102" s="81"/>
      <c r="C102" s="96" t="s">
        <v>178</v>
      </c>
      <c r="D102" s="97"/>
      <c r="E102" s="97"/>
      <c r="F102" s="97"/>
      <c r="G102" s="98"/>
      <c r="H102" s="69">
        <v>0</v>
      </c>
      <c r="I102" s="87"/>
      <c r="J102" s="36">
        <v>0</v>
      </c>
      <c r="K102" s="22">
        <v>0</v>
      </c>
      <c r="L102" s="29">
        <v>4374720</v>
      </c>
      <c r="M102" s="29">
        <v>2800000</v>
      </c>
      <c r="N102" s="23">
        <f t="shared" si="23"/>
        <v>64.00409626216079</v>
      </c>
      <c r="O102" s="26">
        <v>14742000</v>
      </c>
      <c r="P102" s="27">
        <f t="shared" si="24"/>
        <v>14742000</v>
      </c>
      <c r="Q102" s="27">
        <f t="shared" si="25"/>
        <v>11942000</v>
      </c>
      <c r="R102" s="26">
        <v>14742000</v>
      </c>
      <c r="S102" s="27">
        <f t="shared" si="19"/>
        <v>14742000</v>
      </c>
      <c r="T102" s="27">
        <f t="shared" si="20"/>
        <v>11942000</v>
      </c>
      <c r="U102" s="26">
        <v>14742000</v>
      </c>
      <c r="V102" s="27">
        <f t="shared" si="21"/>
        <v>14742000</v>
      </c>
      <c r="W102" s="27">
        <f t="shared" si="22"/>
        <v>11942000</v>
      </c>
      <c r="X102" s="7"/>
    </row>
    <row r="103" spans="1:24" ht="30" customHeight="1">
      <c r="A103" s="80" t="s">
        <v>95</v>
      </c>
      <c r="B103" s="81"/>
      <c r="C103" s="96" t="s">
        <v>75</v>
      </c>
      <c r="D103" s="97"/>
      <c r="E103" s="97"/>
      <c r="F103" s="97"/>
      <c r="G103" s="98"/>
      <c r="H103" s="69">
        <v>0</v>
      </c>
      <c r="I103" s="87"/>
      <c r="J103" s="36">
        <v>0</v>
      </c>
      <c r="K103" s="22">
        <v>0</v>
      </c>
      <c r="L103" s="29">
        <v>2063683</v>
      </c>
      <c r="M103" s="29">
        <v>2063683</v>
      </c>
      <c r="N103" s="23">
        <f t="shared" si="23"/>
        <v>100</v>
      </c>
      <c r="O103" s="26"/>
      <c r="P103" s="27">
        <f t="shared" si="24"/>
        <v>0</v>
      </c>
      <c r="Q103" s="27">
        <f t="shared" si="25"/>
        <v>-2063683</v>
      </c>
      <c r="R103" s="26"/>
      <c r="S103" s="27">
        <f t="shared" si="19"/>
        <v>0</v>
      </c>
      <c r="T103" s="27">
        <f t="shared" si="20"/>
        <v>-2063683</v>
      </c>
      <c r="U103" s="26"/>
      <c r="V103" s="27">
        <f t="shared" si="21"/>
        <v>0</v>
      </c>
      <c r="W103" s="27">
        <f t="shared" si="22"/>
        <v>-2063683</v>
      </c>
      <c r="X103" s="7"/>
    </row>
    <row r="104" spans="1:24" ht="13.5" customHeight="1">
      <c r="A104" s="80" t="s">
        <v>119</v>
      </c>
      <c r="B104" s="81"/>
      <c r="C104" s="104" t="s">
        <v>120</v>
      </c>
      <c r="D104" s="105"/>
      <c r="E104" s="105"/>
      <c r="F104" s="105"/>
      <c r="G104" s="106"/>
      <c r="H104" s="69">
        <f>SUM(H105)</f>
        <v>30000</v>
      </c>
      <c r="I104" s="87"/>
      <c r="J104" s="23">
        <f>SUM(J105)</f>
        <v>20200</v>
      </c>
      <c r="K104" s="22">
        <f t="shared" si="26"/>
        <v>67.33333333333333</v>
      </c>
      <c r="L104" s="29">
        <f>SUM(L105)</f>
        <v>0</v>
      </c>
      <c r="M104" s="29">
        <f>SUM(M105)</f>
        <v>0</v>
      </c>
      <c r="N104" s="23">
        <v>0</v>
      </c>
      <c r="O104" s="26"/>
      <c r="P104" s="27">
        <f t="shared" si="24"/>
        <v>-20200</v>
      </c>
      <c r="Q104" s="27">
        <f t="shared" si="25"/>
        <v>0</v>
      </c>
      <c r="R104" s="26"/>
      <c r="S104" s="27">
        <f t="shared" si="19"/>
        <v>-20200</v>
      </c>
      <c r="T104" s="27">
        <f t="shared" si="20"/>
        <v>0</v>
      </c>
      <c r="U104" s="26"/>
      <c r="V104" s="27">
        <f t="shared" si="21"/>
        <v>-20200</v>
      </c>
      <c r="W104" s="27">
        <f t="shared" si="22"/>
        <v>0</v>
      </c>
      <c r="X104" s="7"/>
    </row>
    <row r="105" spans="1:24" ht="33" customHeight="1">
      <c r="A105" s="80" t="s">
        <v>118</v>
      </c>
      <c r="B105" s="81"/>
      <c r="C105" s="96" t="s">
        <v>121</v>
      </c>
      <c r="D105" s="97"/>
      <c r="E105" s="97"/>
      <c r="F105" s="97"/>
      <c r="G105" s="98"/>
      <c r="H105" s="69">
        <v>30000</v>
      </c>
      <c r="I105" s="87"/>
      <c r="J105" s="23">
        <v>20200</v>
      </c>
      <c r="K105" s="22">
        <f t="shared" si="26"/>
        <v>67.33333333333333</v>
      </c>
      <c r="L105" s="29">
        <v>0</v>
      </c>
      <c r="M105" s="29">
        <v>0</v>
      </c>
      <c r="N105" s="23">
        <v>0</v>
      </c>
      <c r="O105" s="26"/>
      <c r="P105" s="27">
        <f t="shared" si="24"/>
        <v>-20200</v>
      </c>
      <c r="Q105" s="27">
        <f t="shared" si="25"/>
        <v>0</v>
      </c>
      <c r="R105" s="26"/>
      <c r="S105" s="27">
        <f t="shared" si="19"/>
        <v>-20200</v>
      </c>
      <c r="T105" s="27">
        <f t="shared" si="20"/>
        <v>0</v>
      </c>
      <c r="U105" s="26"/>
      <c r="V105" s="27">
        <f t="shared" si="21"/>
        <v>-20200</v>
      </c>
      <c r="W105" s="27">
        <f t="shared" si="22"/>
        <v>0</v>
      </c>
      <c r="X105" s="7"/>
    </row>
    <row r="106" spans="1:24" ht="12.75" customHeight="1" hidden="1">
      <c r="A106" s="80" t="s">
        <v>85</v>
      </c>
      <c r="B106" s="81"/>
      <c r="C106" s="99" t="s">
        <v>87</v>
      </c>
      <c r="D106" s="100"/>
      <c r="E106" s="100"/>
      <c r="F106" s="100"/>
      <c r="G106" s="101"/>
      <c r="H106" s="120">
        <v>0</v>
      </c>
      <c r="I106" s="121"/>
      <c r="J106" s="23"/>
      <c r="K106" s="32">
        <v>0</v>
      </c>
      <c r="L106" s="29"/>
      <c r="M106" s="32"/>
      <c r="N106" s="32"/>
      <c r="O106" s="33"/>
      <c r="P106" s="56"/>
      <c r="Q106" s="27">
        <f t="shared" si="25"/>
        <v>0</v>
      </c>
      <c r="R106" s="33"/>
      <c r="S106" s="27">
        <f t="shared" si="19"/>
        <v>0</v>
      </c>
      <c r="T106" s="27">
        <f t="shared" si="20"/>
        <v>0</v>
      </c>
      <c r="U106" s="33"/>
      <c r="V106" s="27">
        <f t="shared" si="21"/>
        <v>0</v>
      </c>
      <c r="W106" s="27">
        <f t="shared" si="22"/>
        <v>0</v>
      </c>
      <c r="X106" s="7"/>
    </row>
    <row r="107" spans="1:24" ht="12.75" customHeight="1" hidden="1">
      <c r="A107" s="80" t="s">
        <v>86</v>
      </c>
      <c r="B107" s="81"/>
      <c r="C107" s="99" t="s">
        <v>83</v>
      </c>
      <c r="D107" s="100"/>
      <c r="E107" s="100"/>
      <c r="F107" s="100"/>
      <c r="G107" s="101"/>
      <c r="H107" s="120">
        <v>0</v>
      </c>
      <c r="I107" s="121"/>
      <c r="J107" s="57"/>
      <c r="K107" s="22">
        <v>0</v>
      </c>
      <c r="L107" s="29"/>
      <c r="M107" s="32"/>
      <c r="N107" s="32"/>
      <c r="O107" s="33"/>
      <c r="P107" s="56"/>
      <c r="Q107" s="27">
        <f t="shared" si="25"/>
        <v>0</v>
      </c>
      <c r="R107" s="33"/>
      <c r="S107" s="27">
        <f t="shared" si="19"/>
        <v>0</v>
      </c>
      <c r="T107" s="27">
        <f t="shared" si="20"/>
        <v>0</v>
      </c>
      <c r="U107" s="33"/>
      <c r="V107" s="27">
        <f t="shared" si="21"/>
        <v>0</v>
      </c>
      <c r="W107" s="27">
        <f t="shared" si="22"/>
        <v>0</v>
      </c>
      <c r="X107" s="7"/>
    </row>
    <row r="108" spans="1:24" ht="17.25" customHeight="1">
      <c r="A108" s="128"/>
      <c r="B108" s="129"/>
      <c r="C108" s="125" t="s">
        <v>1</v>
      </c>
      <c r="D108" s="126"/>
      <c r="E108" s="126"/>
      <c r="F108" s="126"/>
      <c r="G108" s="127"/>
      <c r="H108" s="94">
        <f>SUM(H9,H42)</f>
        <v>519693333.69</v>
      </c>
      <c r="I108" s="95"/>
      <c r="J108" s="21">
        <f>SUM(J9,J42)</f>
        <v>503895596.28</v>
      </c>
      <c r="K108" s="40">
        <f>SUM(J108/H108*100)</f>
        <v>96.96018086323511</v>
      </c>
      <c r="L108" s="21">
        <f>SUM(L9,L42)</f>
        <v>606888868.51</v>
      </c>
      <c r="M108" s="21">
        <f>SUM(M9,M42)</f>
        <v>600512738.98</v>
      </c>
      <c r="N108" s="21">
        <f>SUM(M108/L108*100)</f>
        <v>98.94937444714478</v>
      </c>
      <c r="O108" s="24">
        <f>SUM(O42+O9)</f>
        <v>526529123.69</v>
      </c>
      <c r="P108" s="25">
        <f>SUM(P9+P42)</f>
        <v>22633527.41000001</v>
      </c>
      <c r="Q108" s="25">
        <f t="shared" si="25"/>
        <v>-73983615.29000002</v>
      </c>
      <c r="R108" s="24">
        <f>SUM(R9+R42)</f>
        <v>531202177.92</v>
      </c>
      <c r="S108" s="25">
        <f t="shared" si="19"/>
        <v>27306581.640000045</v>
      </c>
      <c r="T108" s="25">
        <f t="shared" si="20"/>
        <v>-69310561.06</v>
      </c>
      <c r="U108" s="24">
        <f>SUM(U9+U42)</f>
        <v>547960877.1100001</v>
      </c>
      <c r="V108" s="25">
        <f t="shared" si="21"/>
        <v>44065280.83000016</v>
      </c>
      <c r="W108" s="25">
        <f t="shared" si="22"/>
        <v>-52551861.869999886</v>
      </c>
      <c r="X108" s="7"/>
    </row>
    <row r="109" spans="8:24" ht="12.75">
      <c r="H109" s="58"/>
      <c r="I109" s="58"/>
      <c r="J109" s="59"/>
      <c r="K109" s="58"/>
      <c r="L109" s="58"/>
      <c r="M109" s="58"/>
      <c r="N109" s="58"/>
      <c r="O109" s="60"/>
      <c r="P109" s="61"/>
      <c r="Q109" s="61"/>
      <c r="R109" s="62"/>
      <c r="S109" s="62"/>
      <c r="T109" s="62"/>
      <c r="U109" s="62"/>
      <c r="V109" s="62"/>
      <c r="W109" s="62"/>
      <c r="X109" s="7"/>
    </row>
  </sheetData>
  <sheetProtection/>
  <mergeCells count="287">
    <mergeCell ref="H90:I90"/>
    <mergeCell ref="A91:B91"/>
    <mergeCell ref="C91:G91"/>
    <mergeCell ref="H91:I91"/>
    <mergeCell ref="O6:Q6"/>
    <mergeCell ref="R6:T6"/>
    <mergeCell ref="C30:G30"/>
    <mergeCell ref="H30:I30"/>
    <mergeCell ref="A47:B47"/>
    <mergeCell ref="C47:G47"/>
    <mergeCell ref="U6:W6"/>
    <mergeCell ref="A3:W4"/>
    <mergeCell ref="W5:X5"/>
    <mergeCell ref="A68:B68"/>
    <mergeCell ref="C68:G68"/>
    <mergeCell ref="H68:I68"/>
    <mergeCell ref="A50:B50"/>
    <mergeCell ref="C50:G50"/>
    <mergeCell ref="H53:I53"/>
    <mergeCell ref="H52:I52"/>
    <mergeCell ref="H95:I95"/>
    <mergeCell ref="C96:G96"/>
    <mergeCell ref="H96:I96"/>
    <mergeCell ref="A76:B76"/>
    <mergeCell ref="H93:I93"/>
    <mergeCell ref="H94:I94"/>
    <mergeCell ref="C89:G89"/>
    <mergeCell ref="C85:G85"/>
    <mergeCell ref="H79:I79"/>
    <mergeCell ref="A90:B90"/>
    <mergeCell ref="A49:B49"/>
    <mergeCell ref="H89:I89"/>
    <mergeCell ref="H86:I86"/>
    <mergeCell ref="H6:K6"/>
    <mergeCell ref="A6:B7"/>
    <mergeCell ref="C6:G7"/>
    <mergeCell ref="H38:I38"/>
    <mergeCell ref="H61:I61"/>
    <mergeCell ref="A35:B35"/>
    <mergeCell ref="A53:B53"/>
    <mergeCell ref="C53:G53"/>
    <mergeCell ref="L6:N6"/>
    <mergeCell ref="A33:B33"/>
    <mergeCell ref="C33:G33"/>
    <mergeCell ref="H32:I32"/>
    <mergeCell ref="H31:I31"/>
    <mergeCell ref="C34:G34"/>
    <mergeCell ref="H34:I34"/>
    <mergeCell ref="C32:G32"/>
    <mergeCell ref="A14:B14"/>
    <mergeCell ref="A29:B29"/>
    <mergeCell ref="G1:K1"/>
    <mergeCell ref="C60:G60"/>
    <mergeCell ref="H60:I60"/>
    <mergeCell ref="H59:I59"/>
    <mergeCell ref="H55:I55"/>
    <mergeCell ref="C59:G59"/>
    <mergeCell ref="H57:I57"/>
    <mergeCell ref="H42:I42"/>
    <mergeCell ref="C38:G38"/>
    <mergeCell ref="C41:G41"/>
    <mergeCell ref="A37:B37"/>
    <mergeCell ref="C37:G37"/>
    <mergeCell ref="C35:G35"/>
    <mergeCell ref="H35:I35"/>
    <mergeCell ref="H41:I41"/>
    <mergeCell ref="C40:G40"/>
    <mergeCell ref="A36:B36"/>
    <mergeCell ref="C36:G36"/>
    <mergeCell ref="H45:I45"/>
    <mergeCell ref="H39:I39"/>
    <mergeCell ref="H37:I37"/>
    <mergeCell ref="H44:I44"/>
    <mergeCell ref="H40:I40"/>
    <mergeCell ref="H48:I48"/>
    <mergeCell ref="H43:I43"/>
    <mergeCell ref="H47:I47"/>
    <mergeCell ref="C46:G46"/>
    <mergeCell ref="C56:G56"/>
    <mergeCell ref="H51:I51"/>
    <mergeCell ref="C48:G48"/>
    <mergeCell ref="H50:I50"/>
    <mergeCell ref="H56:I56"/>
    <mergeCell ref="H46:I46"/>
    <mergeCell ref="C49:G49"/>
    <mergeCell ref="H49:I49"/>
    <mergeCell ref="C52:G52"/>
    <mergeCell ref="C23:G23"/>
    <mergeCell ref="H26:I26"/>
    <mergeCell ref="H24:I24"/>
    <mergeCell ref="C28:G28"/>
    <mergeCell ref="H27:I27"/>
    <mergeCell ref="H29:I29"/>
    <mergeCell ref="H23:I23"/>
    <mergeCell ref="C26:G26"/>
    <mergeCell ref="C29:G29"/>
    <mergeCell ref="H28:I28"/>
    <mergeCell ref="A24:B24"/>
    <mergeCell ref="C24:G24"/>
    <mergeCell ref="A27:B27"/>
    <mergeCell ref="A25:B25"/>
    <mergeCell ref="C25:G25"/>
    <mergeCell ref="H11:I11"/>
    <mergeCell ref="A11:B11"/>
    <mergeCell ref="A17:B17"/>
    <mergeCell ref="H19:I19"/>
    <mergeCell ref="A18:B18"/>
    <mergeCell ref="A8:B8"/>
    <mergeCell ref="H10:I10"/>
    <mergeCell ref="H13:I13"/>
    <mergeCell ref="C12:G12"/>
    <mergeCell ref="A10:B10"/>
    <mergeCell ref="G2:I2"/>
    <mergeCell ref="C13:G13"/>
    <mergeCell ref="H8:I8"/>
    <mergeCell ref="H9:I9"/>
    <mergeCell ref="H5:I5"/>
    <mergeCell ref="H7:I7"/>
    <mergeCell ref="C10:G10"/>
    <mergeCell ref="H12:I12"/>
    <mergeCell ref="C8:G8"/>
    <mergeCell ref="C11:G11"/>
    <mergeCell ref="H14:I14"/>
    <mergeCell ref="A9:B9"/>
    <mergeCell ref="C9:G9"/>
    <mergeCell ref="H22:I22"/>
    <mergeCell ref="H15:I15"/>
    <mergeCell ref="C14:G14"/>
    <mergeCell ref="A15:B15"/>
    <mergeCell ref="C17:G17"/>
    <mergeCell ref="H17:I17"/>
    <mergeCell ref="C15:G15"/>
    <mergeCell ref="H21:I21"/>
    <mergeCell ref="C18:G18"/>
    <mergeCell ref="H18:I18"/>
    <mergeCell ref="H20:I20"/>
    <mergeCell ref="A32:B32"/>
    <mergeCell ref="A34:B34"/>
    <mergeCell ref="C22:G22"/>
    <mergeCell ref="A23:B23"/>
    <mergeCell ref="A19:B19"/>
    <mergeCell ref="C19:G19"/>
    <mergeCell ref="C21:G21"/>
    <mergeCell ref="A20:B20"/>
    <mergeCell ref="C20:G20"/>
    <mergeCell ref="C27:G27"/>
    <mergeCell ref="A12:B12"/>
    <mergeCell ref="A13:B13"/>
    <mergeCell ref="A31:B31"/>
    <mergeCell ref="A28:B28"/>
    <mergeCell ref="A21:B21"/>
    <mergeCell ref="A22:B22"/>
    <mergeCell ref="A30:B30"/>
    <mergeCell ref="A26:B26"/>
    <mergeCell ref="H108:I108"/>
    <mergeCell ref="A100:B100"/>
    <mergeCell ref="C100:G100"/>
    <mergeCell ref="H78:I78"/>
    <mergeCell ref="H54:I54"/>
    <mergeCell ref="A41:B41"/>
    <mergeCell ref="A54:B54"/>
    <mergeCell ref="H70:I70"/>
    <mergeCell ref="H58:I58"/>
    <mergeCell ref="H107:I107"/>
    <mergeCell ref="C93:G93"/>
    <mergeCell ref="C94:G94"/>
    <mergeCell ref="C88:G88"/>
    <mergeCell ref="A45:B45"/>
    <mergeCell ref="A46:B46"/>
    <mergeCell ref="C45:G45"/>
    <mergeCell ref="H65:I65"/>
    <mergeCell ref="H69:I69"/>
    <mergeCell ref="H83:I83"/>
    <mergeCell ref="H85:I85"/>
    <mergeCell ref="C83:G83"/>
    <mergeCell ref="H81:I81"/>
    <mergeCell ref="A108:B108"/>
    <mergeCell ref="H92:I92"/>
    <mergeCell ref="C92:G92"/>
    <mergeCell ref="H82:I82"/>
    <mergeCell ref="H88:I88"/>
    <mergeCell ref="H97:I97"/>
    <mergeCell ref="C107:G107"/>
    <mergeCell ref="A98:B98"/>
    <mergeCell ref="C75:G75"/>
    <mergeCell ref="C108:G108"/>
    <mergeCell ref="H101:I101"/>
    <mergeCell ref="H106:I106"/>
    <mergeCell ref="H98:I98"/>
    <mergeCell ref="C86:G86"/>
    <mergeCell ref="H84:I84"/>
    <mergeCell ref="C79:G79"/>
    <mergeCell ref="H80:I80"/>
    <mergeCell ref="H75:I75"/>
    <mergeCell ref="C78:G78"/>
    <mergeCell ref="C69:G69"/>
    <mergeCell ref="A72:B72"/>
    <mergeCell ref="H74:I74"/>
    <mergeCell ref="H73:I73"/>
    <mergeCell ref="A71:B71"/>
    <mergeCell ref="C71:G71"/>
    <mergeCell ref="A77:B77"/>
    <mergeCell ref="C58:G58"/>
    <mergeCell ref="H64:I64"/>
    <mergeCell ref="H72:I72"/>
    <mergeCell ref="C62:G62"/>
    <mergeCell ref="C63:G63"/>
    <mergeCell ref="C64:G64"/>
    <mergeCell ref="H62:I62"/>
    <mergeCell ref="A43:B43"/>
    <mergeCell ref="A42:B42"/>
    <mergeCell ref="C42:G42"/>
    <mergeCell ref="C57:G57"/>
    <mergeCell ref="J5:K5"/>
    <mergeCell ref="A55:B55"/>
    <mergeCell ref="A56:B56"/>
    <mergeCell ref="A40:B40"/>
    <mergeCell ref="H25:I25"/>
    <mergeCell ref="C31:G31"/>
    <mergeCell ref="C102:G102"/>
    <mergeCell ref="H102:I102"/>
    <mergeCell ref="H99:I99"/>
    <mergeCell ref="C65:G65"/>
    <mergeCell ref="A69:B69"/>
    <mergeCell ref="A102:B102"/>
    <mergeCell ref="H87:I87"/>
    <mergeCell ref="A87:B87"/>
    <mergeCell ref="A75:B75"/>
    <mergeCell ref="A74:B74"/>
    <mergeCell ref="A60:B60"/>
    <mergeCell ref="C61:G61"/>
    <mergeCell ref="C70:G70"/>
    <mergeCell ref="A70:B70"/>
    <mergeCell ref="C72:G72"/>
    <mergeCell ref="C95:G95"/>
    <mergeCell ref="C90:G90"/>
    <mergeCell ref="C74:G74"/>
    <mergeCell ref="A107:B107"/>
    <mergeCell ref="A106:B106"/>
    <mergeCell ref="C106:G106"/>
    <mergeCell ref="A78:B78"/>
    <mergeCell ref="C81:G81"/>
    <mergeCell ref="C80:G80"/>
    <mergeCell ref="A103:B103"/>
    <mergeCell ref="A101:B101"/>
    <mergeCell ref="C84:G84"/>
    <mergeCell ref="C82:G82"/>
    <mergeCell ref="C77:G77"/>
    <mergeCell ref="A104:B104"/>
    <mergeCell ref="A105:B105"/>
    <mergeCell ref="C104:G104"/>
    <mergeCell ref="C105:G105"/>
    <mergeCell ref="H104:I104"/>
    <mergeCell ref="H105:I105"/>
    <mergeCell ref="C103:G103"/>
    <mergeCell ref="C101:G101"/>
    <mergeCell ref="A99:B99"/>
    <mergeCell ref="C55:G55"/>
    <mergeCell ref="C54:G54"/>
    <mergeCell ref="H103:I103"/>
    <mergeCell ref="H100:I100"/>
    <mergeCell ref="C99:G99"/>
    <mergeCell ref="C97:G97"/>
    <mergeCell ref="C73:G73"/>
    <mergeCell ref="C98:G98"/>
    <mergeCell ref="C87:G87"/>
    <mergeCell ref="C76:G76"/>
    <mergeCell ref="C39:G39"/>
    <mergeCell ref="A38:B38"/>
    <mergeCell ref="A48:B48"/>
    <mergeCell ref="H63:I63"/>
    <mergeCell ref="C44:G44"/>
    <mergeCell ref="A66:B66"/>
    <mergeCell ref="C66:G66"/>
    <mergeCell ref="H66:I66"/>
    <mergeCell ref="C51:G51"/>
    <mergeCell ref="A51:B51"/>
    <mergeCell ref="A67:B67"/>
    <mergeCell ref="C67:G67"/>
    <mergeCell ref="H67:I67"/>
    <mergeCell ref="A73:B73"/>
    <mergeCell ref="A16:B16"/>
    <mergeCell ref="C16:G16"/>
    <mergeCell ref="H16:I16"/>
    <mergeCell ref="A52:B52"/>
    <mergeCell ref="C43:G43"/>
    <mergeCell ref="A44:B44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2020-12-10T02:28:45Z</cp:lastPrinted>
  <dcterms:created xsi:type="dcterms:W3CDTF">1996-10-08T23:32:33Z</dcterms:created>
  <dcterms:modified xsi:type="dcterms:W3CDTF">2020-12-10T04:15:43Z</dcterms:modified>
  <cp:category/>
  <cp:version/>
  <cp:contentType/>
  <cp:contentStatus/>
</cp:coreProperties>
</file>